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CASA DO POETA\REFORMA 2017\"/>
    </mc:Choice>
  </mc:AlternateContent>
  <bookViews>
    <workbookView xWindow="-15" yWindow="-15" windowWidth="15330" windowHeight="4470" tabRatio="303"/>
  </bookViews>
  <sheets>
    <sheet name="Orçamento" sheetId="2" r:id="rId1"/>
    <sheet name="Cronograma" sheetId="3" r:id="rId2"/>
    <sheet name="QCI" sheetId="4" r:id="rId3"/>
  </sheets>
  <definedNames>
    <definedName name="_xlnm.Print_Area" localSheetId="0">Orçamento!$A$1:$G$58</definedName>
  </definedNames>
  <calcPr calcId="152511"/>
</workbook>
</file>

<file path=xl/calcChain.xml><?xml version="1.0" encoding="utf-8"?>
<calcChain xmlns="http://schemas.openxmlformats.org/spreadsheetml/2006/main">
  <c r="I27" i="3" l="1"/>
  <c r="I19" i="3"/>
  <c r="I9" i="3"/>
  <c r="E16" i="3"/>
  <c r="E17" i="3"/>
  <c r="E18" i="3"/>
  <c r="E19" i="3"/>
  <c r="E20" i="3"/>
  <c r="E21" i="3"/>
  <c r="E22" i="3"/>
  <c r="E23" i="3"/>
  <c r="E24" i="3"/>
  <c r="E25" i="3"/>
  <c r="D27" i="3"/>
  <c r="D25" i="3"/>
  <c r="D23" i="3"/>
  <c r="C27" i="3"/>
  <c r="B25" i="3"/>
  <c r="B23" i="3"/>
  <c r="B21" i="3"/>
  <c r="B19" i="3"/>
  <c r="B17" i="3"/>
  <c r="B15" i="3"/>
  <c r="B13" i="3"/>
  <c r="B11" i="3"/>
  <c r="B9" i="3"/>
  <c r="C25" i="3"/>
  <c r="G25" i="3" s="1"/>
  <c r="I25" i="3" s="1"/>
  <c r="F45" i="2"/>
  <c r="F46" i="2"/>
  <c r="F47" i="2"/>
  <c r="F48" i="2"/>
  <c r="F49" i="2"/>
  <c r="F50" i="2"/>
  <c r="F37" i="2"/>
  <c r="F38" i="2"/>
  <c r="G38" i="2" s="1"/>
  <c r="F39" i="2"/>
  <c r="G39" i="2" s="1"/>
  <c r="F40" i="2"/>
  <c r="F33" i="2"/>
  <c r="F22" i="2"/>
  <c r="F23" i="2"/>
  <c r="F24" i="2"/>
  <c r="F25" i="2"/>
  <c r="F26" i="2"/>
  <c r="F27" i="2"/>
  <c r="F28" i="2"/>
  <c r="F29" i="2"/>
  <c r="F12" i="2"/>
  <c r="F13" i="2"/>
  <c r="F14" i="2"/>
  <c r="G14" i="2" s="1"/>
  <c r="F15" i="2"/>
  <c r="G15" i="2" s="1"/>
  <c r="F8" i="2"/>
  <c r="F56" i="2"/>
  <c r="G56" i="2" s="1"/>
  <c r="G40" i="2"/>
  <c r="J25" i="3" l="1"/>
  <c r="G57" i="2"/>
  <c r="G22" i="2" l="1"/>
  <c r="F21" i="2"/>
  <c r="G21" i="2" s="1"/>
  <c r="G12" i="2" l="1"/>
  <c r="G24" i="2" l="1"/>
  <c r="F36" i="2"/>
  <c r="G36" i="2" s="1"/>
  <c r="G37" i="2"/>
  <c r="G33" i="2"/>
  <c r="G25" i="2"/>
  <c r="G26" i="2"/>
  <c r="G41" i="2" l="1"/>
  <c r="G27" i="2"/>
  <c r="G8" i="2"/>
  <c r="G13" i="2" l="1"/>
  <c r="G28" i="2" l="1"/>
  <c r="G29" i="2" l="1"/>
  <c r="B23" i="4" l="1"/>
  <c r="B21" i="4"/>
  <c r="B19" i="4"/>
  <c r="B17" i="4"/>
  <c r="B15" i="4"/>
  <c r="B13" i="4"/>
  <c r="B11" i="4"/>
  <c r="B9" i="4"/>
  <c r="D4" i="4"/>
  <c r="B4" i="4"/>
  <c r="G16" i="3"/>
  <c r="E12" i="3"/>
  <c r="D4" i="3"/>
  <c r="B4" i="3"/>
  <c r="F11" i="2" l="1"/>
  <c r="G11" i="2" s="1"/>
  <c r="G16" i="2" l="1"/>
  <c r="C11" i="3" s="1"/>
  <c r="F32" i="2" l="1"/>
  <c r="G32" i="2" s="1"/>
  <c r="G34" i="2" l="1"/>
  <c r="C17" i="3" s="1"/>
  <c r="C19" i="3"/>
  <c r="G19" i="3" l="1"/>
  <c r="G17" i="3"/>
  <c r="I17" i="3" s="1"/>
  <c r="J19" i="3" l="1"/>
  <c r="G47" i="2" l="1"/>
  <c r="G45" i="2"/>
  <c r="G49" i="2" l="1"/>
  <c r="G48" i="2"/>
  <c r="G46" i="2"/>
  <c r="F44" i="2"/>
  <c r="G44" i="2" s="1"/>
  <c r="F53" i="2" l="1"/>
  <c r="G53" i="2" s="1"/>
  <c r="G54" i="2" l="1"/>
  <c r="C23" i="3" l="1"/>
  <c r="G23" i="3"/>
  <c r="I23" i="3" s="1"/>
  <c r="J23" i="3" l="1"/>
  <c r="J17" i="3"/>
  <c r="G23" i="2" l="1"/>
  <c r="G30" i="2" s="1"/>
  <c r="F18" i="2"/>
  <c r="G18" i="2" s="1"/>
  <c r="F7" i="2"/>
  <c r="G7" i="2" s="1"/>
  <c r="G19" i="2" l="1"/>
  <c r="G9" i="2"/>
  <c r="C9" i="3" s="1"/>
  <c r="C15" i="3"/>
  <c r="G50" i="2"/>
  <c r="G51" i="2" s="1"/>
  <c r="C21" i="3" l="1"/>
  <c r="G58" i="2"/>
  <c r="C13" i="3"/>
  <c r="E13" i="3" s="1"/>
  <c r="G21" i="3"/>
  <c r="I21" i="3" s="1"/>
  <c r="D15" i="3" l="1"/>
  <c r="J21" i="3"/>
  <c r="E9" i="3"/>
  <c r="G11" i="3"/>
  <c r="E11" i="3"/>
  <c r="G13" i="3"/>
  <c r="I13" i="3" s="1"/>
  <c r="I11" i="3" l="1"/>
  <c r="D11" i="3"/>
  <c r="D21" i="3"/>
  <c r="D19" i="3"/>
  <c r="D17" i="3"/>
  <c r="D13" i="3"/>
  <c r="J13" i="3"/>
  <c r="J11" i="3"/>
  <c r="E15" i="3"/>
  <c r="E28" i="3" s="1"/>
  <c r="G15" i="3"/>
  <c r="J9" i="3"/>
  <c r="G28" i="3" l="1"/>
  <c r="H28" i="3" s="1"/>
  <c r="I15" i="3"/>
  <c r="E29" i="3"/>
  <c r="D9" i="3"/>
  <c r="C11" i="4" l="1"/>
  <c r="D19" i="4"/>
  <c r="D21" i="4"/>
  <c r="C21" i="4"/>
  <c r="D11" i="4"/>
  <c r="C17" i="4"/>
  <c r="D17" i="4"/>
  <c r="D13" i="4"/>
  <c r="C13" i="4"/>
  <c r="C9" i="4"/>
  <c r="G29" i="3"/>
  <c r="F28" i="3"/>
  <c r="F29" i="3" s="1"/>
  <c r="H29" i="3" s="1"/>
  <c r="D23" i="4" l="1"/>
  <c r="J15" i="3"/>
  <c r="C19" i="4"/>
  <c r="E19" i="4" s="1"/>
  <c r="C23" i="4"/>
  <c r="E21" i="4"/>
  <c r="E11" i="4"/>
  <c r="D9" i="4"/>
  <c r="E9" i="4" s="1"/>
  <c r="E13" i="4"/>
  <c r="J27" i="3"/>
  <c r="E23" i="4" l="1"/>
  <c r="E17" i="4"/>
  <c r="D15" i="4"/>
  <c r="D26" i="4" s="1"/>
  <c r="C15" i="4"/>
  <c r="E15" i="4" l="1"/>
  <c r="C26" i="4"/>
  <c r="E26" i="4" l="1"/>
  <c r="F21" i="4" l="1"/>
  <c r="F19" i="4"/>
  <c r="F17" i="4"/>
  <c r="F11" i="4"/>
  <c r="F13" i="4"/>
  <c r="F9" i="4"/>
  <c r="F23" i="4"/>
  <c r="F15" i="4"/>
</calcChain>
</file>

<file path=xl/sharedStrings.xml><?xml version="1.0" encoding="utf-8"?>
<sst xmlns="http://schemas.openxmlformats.org/spreadsheetml/2006/main" count="169" uniqueCount="117">
  <si>
    <t>ITEM</t>
  </si>
  <si>
    <t>DISCRIMINAÇÃO DOS SERVIÇOS</t>
  </si>
  <si>
    <t>QUANT</t>
  </si>
  <si>
    <t xml:space="preserve">PROJETO : </t>
  </si>
  <si>
    <t>LOCAL: :</t>
  </si>
  <si>
    <t>1.1</t>
  </si>
  <si>
    <t>2.1</t>
  </si>
  <si>
    <t>TOTAL DO ITEM</t>
  </si>
  <si>
    <t>m²</t>
  </si>
  <si>
    <t>m³</t>
  </si>
  <si>
    <t>UNID</t>
  </si>
  <si>
    <t>TOTAL GERAL</t>
  </si>
  <si>
    <t>unid</t>
  </si>
  <si>
    <t>3.1</t>
  </si>
  <si>
    <t>m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</si>
  <si>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</si>
  <si>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</si>
  <si>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</si>
  <si>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</si>
  <si>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</si>
  <si>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</si>
  <si>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CUSTO UNIT</t>
  </si>
  <si>
    <t>CRONOGRAMA FÍSICO-FINANCEIRO</t>
  </si>
  <si>
    <t>ETAPAS</t>
  </si>
  <si>
    <t>VALOR</t>
  </si>
  <si>
    <t>%</t>
  </si>
  <si>
    <t>30 DIAS</t>
  </si>
  <si>
    <t>60 DIAS</t>
  </si>
  <si>
    <t>TOTAL</t>
  </si>
  <si>
    <t>R$ Total</t>
  </si>
  <si>
    <t>R$</t>
  </si>
  <si>
    <t>VALOR TOTAL</t>
  </si>
  <si>
    <t>VALOR ACUM. PARCIAL</t>
  </si>
  <si>
    <t>VALOR ACUM. GLOBAL</t>
  </si>
  <si>
    <t>QUADRO DE COMPOSIÇÃO DO INVESTIMENTO</t>
  </si>
  <si>
    <t>REPASSE</t>
  </si>
  <si>
    <t>CONTRAPARTIDA</t>
  </si>
  <si>
    <t>FINANCEIRA</t>
  </si>
  <si>
    <t xml:space="preserve">R$ </t>
  </si>
  <si>
    <t>PAVIMENTAÇÃO ASFÁLTICA</t>
  </si>
  <si>
    <t xml:space="preserve">unid </t>
  </si>
  <si>
    <t>4.1</t>
  </si>
  <si>
    <t>4.2</t>
  </si>
  <si>
    <t>5.1</t>
  </si>
  <si>
    <t>5.2</t>
  </si>
  <si>
    <t>4.3</t>
  </si>
  <si>
    <t>4.4</t>
  </si>
  <si>
    <t>6.2</t>
  </si>
  <si>
    <t>7.1</t>
  </si>
  <si>
    <t>7.2</t>
  </si>
  <si>
    <t>7.3</t>
  </si>
  <si>
    <t>7.4</t>
  </si>
  <si>
    <t>7.5</t>
  </si>
  <si>
    <t>7.6</t>
  </si>
  <si>
    <t>7.7</t>
  </si>
  <si>
    <t>4.6</t>
  </si>
  <si>
    <t>8.1</t>
  </si>
  <si>
    <t>2.2</t>
  </si>
  <si>
    <t>2.3</t>
  </si>
  <si>
    <t>QUANTITATIVO E ORÇAMENTO ESTIMATIVO</t>
  </si>
  <si>
    <t>4.5</t>
  </si>
  <si>
    <t>4.7</t>
  </si>
  <si>
    <t>4.8</t>
  </si>
  <si>
    <t>6.1</t>
  </si>
  <si>
    <t>DATA: MARÇO/2017</t>
  </si>
  <si>
    <t>Placa de Obra, (tamanho mínimo 2,00mx1,25m)</t>
  </si>
  <si>
    <t>FUNDAÇÕES</t>
  </si>
  <si>
    <t>2.4</t>
  </si>
  <si>
    <t>2.5</t>
  </si>
  <si>
    <t>Corte do contrapiso existente para as sapatas com retirada de material</t>
  </si>
  <si>
    <t>Escavação de solo manual com retirada de material</t>
  </si>
  <si>
    <t>Sapatas de concreto armado com colarinho (30x50x20 -  colarinho 20x20x10)</t>
  </si>
  <si>
    <t>Acabamento do contrapiso</t>
  </si>
  <si>
    <t>Chapas de aço  galvanizado e pintado para fixação dos pilares metálicos (10x35cm) 16 unid</t>
  </si>
  <si>
    <t>ESTRUTURA METALICA</t>
  </si>
  <si>
    <t>Perfil C metálico 15cmx7cm galvanizado a fogo, instalado e pintados esmalte brilhante 2 demão</t>
  </si>
  <si>
    <t>TELHAS E ACESSÓRIOS</t>
  </si>
  <si>
    <t>4.9</t>
  </si>
  <si>
    <t>Retirada das telhas onduladas existente</t>
  </si>
  <si>
    <t>Telha sanduiche enchimento em poliuretano de 35mm, pintada um lado com acessórios</t>
  </si>
  <si>
    <t>Rufo de aluminio desenvolvimento 70 cm  (entre o galpão existente e novo telhado)</t>
  </si>
  <si>
    <t>Rufo de aluminio desenvolvimento 30 cm (na lateral da casa existente)</t>
  </si>
  <si>
    <t>Rufo de aluminio desenvolvimento 25 cm, para chaminé</t>
  </si>
  <si>
    <t>Chapeu do chaminé executado em aluminio dn 30cm</t>
  </si>
  <si>
    <t>Calha beiral com chapa de aluminio instalado</t>
  </si>
  <si>
    <t>Testera com chapa de aluminio desenvolvimento 15 cm instalado</t>
  </si>
  <si>
    <t>Pintura dos rufos e calhas, cor conforme projeto com tinta esmalte brilhante duas demão</t>
  </si>
  <si>
    <t>ÁGUAS PLUVIAIS</t>
  </si>
  <si>
    <t>Tubo PVC rígido com ponta lisa Ø 100mm - 4" descida da calha até boca de lobo</t>
  </si>
  <si>
    <t>Joelho 90º Ø 100mm</t>
  </si>
  <si>
    <t>ALVENARIA</t>
  </si>
  <si>
    <t>6.3</t>
  </si>
  <si>
    <t>6.4</t>
  </si>
  <si>
    <t>6.5</t>
  </si>
  <si>
    <t>Demolição de alvenaria sem reaproveitamento</t>
  </si>
  <si>
    <t>Alvenaria tijolo furado esp.: 14cm</t>
  </si>
  <si>
    <t>Selador acrilico 2 demão</t>
  </si>
  <si>
    <t>Pintura acrilico cor conforme já existente 2 demão</t>
  </si>
  <si>
    <t>Verga de concreto armado na parede do banheiro para acabamento abaixo do caibro</t>
  </si>
  <si>
    <t>CASA E GRÃO</t>
  </si>
  <si>
    <t>9.1</t>
  </si>
  <si>
    <t>REPARO PARTE DE MADEIRA DO TELHADO, PILARES E RUFOS</t>
  </si>
  <si>
    <t>Reparo do madeiramento do telhado (20%) "Grão e Casa"</t>
  </si>
  <si>
    <t>Reparo em telha (20%) "Grão e Casa"</t>
  </si>
  <si>
    <t>Reparo nos pilares de madeira</t>
  </si>
  <si>
    <t>Rufos de aço galvanizado (desenvolvimento 25cm)</t>
  </si>
  <si>
    <t>Desmontagem da cozinha com reaproveitamento de madeira</t>
  </si>
  <si>
    <t>Estrutura em madeira Cambará para cobertura da cozinha</t>
  </si>
  <si>
    <t>Telha cerâmica escama de peixe rend. 30 un/m²</t>
  </si>
  <si>
    <t>Sapata de tijolo maciço conforme existente</t>
  </si>
  <si>
    <t>LIMPEZA FINAL DE OBRA</t>
  </si>
  <si>
    <t>Limpeza final de obra</t>
  </si>
  <si>
    <t>kg</t>
  </si>
  <si>
    <t>Kg</t>
  </si>
  <si>
    <t>ml</t>
  </si>
  <si>
    <t xml:space="preserve"> Reforma do museu "Casa do Poeta Lindolf Bell"</t>
  </si>
  <si>
    <t xml:space="preserve"> Rua: Botuvera s/n - Quintino Bocaiuva - Timbó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</si>
</sst>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2"/>
      <name val="Times New Roman"/>
      <family val="1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</cellStyleXfs>
  <cellXfs count="135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5" fillId="0" borderId="0" xfId="0" applyFont="1"/>
    <xf numFmtId="0" fontId="11" fillId="0" borderId="0" xfId="0" applyFont="1"/>
    <xf numFmtId="0" fontId="13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8" fillId="4" borderId="0" xfId="0" applyFont="1" applyFill="1"/>
    <xf numFmtId="0" fontId="9" fillId="4" borderId="0" xfId="0" applyFont="1" applyFill="1"/>
    <xf numFmtId="0" fontId="2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justify"/>
    </xf>
    <xf numFmtId="0" fontId="7" fillId="3" borderId="1" xfId="0" applyFont="1" applyFill="1" applyBorder="1"/>
    <xf numFmtId="4" fontId="7" fillId="3" borderId="1" xfId="0" applyNumberFormat="1" applyFont="1" applyFill="1" applyBorder="1"/>
    <xf numFmtId="4" fontId="2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vertical="justify"/>
    </xf>
    <xf numFmtId="4" fontId="10" fillId="0" borderId="1" xfId="0" applyNumberFormat="1" applyFont="1" applyBorder="1"/>
    <xf numFmtId="4" fontId="4" fillId="3" borderId="1" xfId="0" applyNumberFormat="1" applyFont="1" applyFill="1" applyBorder="1"/>
    <xf numFmtId="4" fontId="2" fillId="3" borderId="1" xfId="0" applyNumberFormat="1" applyFont="1" applyFill="1" applyBorder="1"/>
    <xf numFmtId="0" fontId="12" fillId="0" borderId="1" xfId="0" applyFont="1" applyBorder="1"/>
    <xf numFmtId="4" fontId="12" fillId="0" borderId="1" xfId="0" applyNumberFormat="1" applyFont="1" applyBorder="1"/>
    <xf numFmtId="0" fontId="4" fillId="3" borderId="4" xfId="0" applyFont="1" applyFill="1" applyBorder="1"/>
    <xf numFmtId="0" fontId="10" fillId="0" borderId="4" xfId="0" applyFont="1" applyBorder="1"/>
    <xf numFmtId="0" fontId="12" fillId="0" borderId="4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vertical="justify"/>
    </xf>
    <xf numFmtId="0" fontId="5" fillId="2" borderId="6" xfId="0" applyFont="1" applyFill="1" applyBorder="1"/>
    <xf numFmtId="4" fontId="5" fillId="2" borderId="6" xfId="0" applyNumberFormat="1" applyFont="1" applyFill="1" applyBorder="1"/>
    <xf numFmtId="0" fontId="14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5" fillId="0" borderId="1" xfId="0" applyFont="1" applyBorder="1"/>
    <xf numFmtId="9" fontId="15" fillId="0" borderId="1" xfId="0" applyNumberFormat="1" applyFont="1" applyBorder="1"/>
    <xf numFmtId="10" fontId="5" fillId="0" borderId="1" xfId="0" applyNumberFormat="1" applyFont="1" applyBorder="1"/>
    <xf numFmtId="4" fontId="5" fillId="0" borderId="1" xfId="0" applyNumberFormat="1" applyFont="1" applyBorder="1"/>
    <xf numFmtId="9" fontId="5" fillId="0" borderId="1" xfId="0" applyNumberFormat="1" applyFont="1" applyBorder="1"/>
    <xf numFmtId="0" fontId="14" fillId="0" borderId="0" xfId="0" applyFont="1" applyAlignment="1">
      <alignment horizontal="center"/>
    </xf>
    <xf numFmtId="4" fontId="8" fillId="4" borderId="0" xfId="0" applyNumberFormat="1" applyFont="1" applyFill="1"/>
    <xf numFmtId="4" fontId="11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0" fontId="1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66" fontId="16" fillId="3" borderId="1" xfId="3" applyNumberFormat="1" applyFont="1" applyFill="1" applyBorder="1" applyAlignment="1">
      <alignment horizontal="right" vertical="top" wrapText="1"/>
    </xf>
    <xf numFmtId="4" fontId="2" fillId="3" borderId="1" xfId="4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43" fontId="5" fillId="0" borderId="0" xfId="0" applyNumberFormat="1" applyFont="1"/>
    <xf numFmtId="0" fontId="5" fillId="0" borderId="1" xfId="0" applyFont="1" applyBorder="1" applyAlignment="1">
      <alignment horizontal="center"/>
    </xf>
    <xf numFmtId="0" fontId="2" fillId="4" borderId="4" xfId="0" applyFont="1" applyFill="1" applyBorder="1"/>
    <xf numFmtId="0" fontId="2" fillId="4" borderId="1" xfId="0" applyFont="1" applyFill="1" applyBorder="1" applyAlignment="1">
      <alignment vertical="justify"/>
    </xf>
    <xf numFmtId="0" fontId="2" fillId="4" borderId="1" xfId="0" applyFont="1" applyFill="1" applyBorder="1"/>
    <xf numFmtId="4" fontId="2" fillId="4" borderId="1" xfId="0" applyNumberFormat="1" applyFont="1" applyFill="1" applyBorder="1"/>
    <xf numFmtId="4" fontId="2" fillId="4" borderId="1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left" vertical="top" wrapText="1"/>
    </xf>
    <xf numFmtId="166" fontId="2" fillId="4" borderId="1" xfId="0" applyNumberFormat="1" applyFont="1" applyFill="1" applyBorder="1" applyAlignment="1">
      <alignment horizontal="justify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Fill="1" applyBorder="1"/>
    <xf numFmtId="4" fontId="3" fillId="0" borderId="1" xfId="0" applyNumberFormat="1" applyFont="1" applyBorder="1"/>
    <xf numFmtId="0" fontId="2" fillId="0" borderId="4" xfId="0" applyFont="1" applyFill="1" applyBorder="1"/>
    <xf numFmtId="4" fontId="15" fillId="0" borderId="0" xfId="0" applyNumberFormat="1" applyFont="1" applyFill="1"/>
    <xf numFmtId="0" fontId="15" fillId="0" borderId="0" xfId="0" applyFont="1" applyFill="1"/>
    <xf numFmtId="0" fontId="12" fillId="0" borderId="4" xfId="0" applyFont="1" applyFill="1" applyBorder="1"/>
    <xf numFmtId="0" fontId="12" fillId="0" borderId="1" xfId="0" applyFont="1" applyFill="1" applyBorder="1"/>
    <xf numFmtId="4" fontId="12" fillId="0" borderId="1" xfId="0" applyNumberFormat="1" applyFont="1" applyFill="1" applyBorder="1"/>
    <xf numFmtId="4" fontId="0" fillId="0" borderId="0" xfId="0" applyNumberFormat="1" applyFill="1"/>
    <xf numFmtId="4" fontId="11" fillId="0" borderId="0" xfId="0" applyNumberFormat="1" applyFont="1" applyFill="1"/>
    <xf numFmtId="0" fontId="13" fillId="0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/>
    <xf numFmtId="4" fontId="5" fillId="0" borderId="0" xfId="0" applyNumberFormat="1" applyFont="1" applyFill="1"/>
    <xf numFmtId="0" fontId="10" fillId="0" borderId="1" xfId="0" applyFont="1" applyFill="1" applyBorder="1" applyAlignment="1">
      <alignment vertical="justify"/>
    </xf>
    <xf numFmtId="2" fontId="2" fillId="0" borderId="1" xfId="0" applyNumberFormat="1" applyFont="1" applyFill="1" applyBorder="1" applyAlignment="1">
      <alignment horizontal="right"/>
    </xf>
    <xf numFmtId="0" fontId="2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2" fillId="0" borderId="8" xfId="0" applyFont="1" applyBorder="1"/>
    <xf numFmtId="0" fontId="2" fillId="4" borderId="1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 applyBorder="1" applyAlignment="1">
      <alignment vertical="justify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4" fontId="6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3" fillId="0" borderId="10" xfId="0" applyNumberFormat="1" applyFont="1" applyBorder="1"/>
    <xf numFmtId="10" fontId="3" fillId="0" borderId="10" xfId="0" applyNumberFormat="1" applyFont="1" applyBorder="1" applyAlignment="1">
      <alignment horizontal="left"/>
    </xf>
    <xf numFmtId="4" fontId="7" fillId="3" borderId="12" xfId="0" applyNumberFormat="1" applyFont="1" applyFill="1" applyBorder="1"/>
    <xf numFmtId="4" fontId="2" fillId="4" borderId="12" xfId="0" applyNumberFormat="1" applyFont="1" applyFill="1" applyBorder="1"/>
    <xf numFmtId="4" fontId="10" fillId="0" borderId="12" xfId="0" applyNumberFormat="1" applyFont="1" applyBorder="1"/>
    <xf numFmtId="4" fontId="4" fillId="3" borderId="12" xfId="0" applyNumberFormat="1" applyFont="1" applyFill="1" applyBorder="1"/>
    <xf numFmtId="4" fontId="2" fillId="0" borderId="12" xfId="0" applyNumberFormat="1" applyFont="1" applyBorder="1"/>
    <xf numFmtId="4" fontId="2" fillId="0" borderId="12" xfId="0" applyNumberFormat="1" applyFont="1" applyFill="1" applyBorder="1"/>
    <xf numFmtId="4" fontId="10" fillId="0" borderId="12" xfId="0" applyNumberFormat="1" applyFont="1" applyFill="1" applyBorder="1"/>
    <xf numFmtId="4" fontId="2" fillId="3" borderId="12" xfId="0" applyNumberFormat="1" applyFont="1" applyFill="1" applyBorder="1" applyAlignment="1">
      <alignment vertical="top" wrapText="1"/>
    </xf>
    <xf numFmtId="164" fontId="5" fillId="2" borderId="7" xfId="2" applyFont="1" applyFill="1" applyBorder="1"/>
    <xf numFmtId="4" fontId="2" fillId="0" borderId="10" xfId="0" applyNumberFormat="1" applyFont="1" applyBorder="1"/>
    <xf numFmtId="4" fontId="0" fillId="0" borderId="10" xfId="0" applyNumberFormat="1" applyBorder="1"/>
    <xf numFmtId="0" fontId="3" fillId="0" borderId="17" xfId="0" applyFont="1" applyBorder="1"/>
    <xf numFmtId="0" fontId="4" fillId="3" borderId="4" xfId="0" applyFont="1" applyFill="1" applyBorder="1" applyAlignment="1">
      <alignment vertical="justify"/>
    </xf>
    <xf numFmtId="0" fontId="18" fillId="4" borderId="0" xfId="0" applyFont="1" applyFill="1" applyBorder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</cellXfs>
  <cellStyles count="5">
    <cellStyle name="Euro" xfId="1"/>
    <cellStyle name="Moeda" xfId="2" builtinId="4"/>
    <cellStyle name="Normal" xfId="0" builtinId="0"/>
    <cellStyle name="Normal_Plan1" xfId="4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topLeftCell="A31" zoomScaleNormal="100" zoomScaleSheetLayoutView="100" workbookViewId="0">
      <selection activeCell="B10" sqref="B10"/>
    </sheetView>
  </sheetViews>
  <sheetFormatPr defaultRowHeight="12.75" x14ac:dyDescent="0.2"/>
  <cols>
    <col min="2" max="2" width="71.140625" style="5" customWidth="1"/>
    <col min="4" max="5" width="10.85546875" style="3" customWidth="1"/>
    <col min="6" max="6" width="11.5703125" style="3" customWidth="1"/>
    <col min="7" max="7" width="16.140625" style="122" customWidth="1"/>
    <col min="8" max="8" width="10.140625" style="3" bestFit="1" customWidth="1"/>
    <col min="9" max="9" width="11.28515625" bestFit="1" customWidth="1"/>
  </cols>
  <sheetData>
    <row r="1" spans="1:9" ht="15.75" x14ac:dyDescent="0.25">
      <c r="A1" s="126" t="s">
        <v>59</v>
      </c>
      <c r="B1" s="127"/>
      <c r="C1" s="127"/>
      <c r="D1" s="127"/>
      <c r="E1" s="127"/>
      <c r="F1" s="127"/>
      <c r="G1" s="128"/>
    </row>
    <row r="2" spans="1:9" x14ac:dyDescent="0.2">
      <c r="A2" s="123" t="s">
        <v>3</v>
      </c>
      <c r="B2" s="125" t="s">
        <v>115</v>
      </c>
      <c r="C2" s="101"/>
      <c r="D2" s="103"/>
      <c r="E2" s="103"/>
      <c r="F2" s="103"/>
      <c r="G2" s="110"/>
    </row>
    <row r="3" spans="1:9" x14ac:dyDescent="0.2">
      <c r="A3" s="123" t="s">
        <v>4</v>
      </c>
      <c r="B3" s="125" t="s">
        <v>116</v>
      </c>
      <c r="C3" s="101"/>
      <c r="D3" s="103" t="s">
        <v>64</v>
      </c>
      <c r="E3" s="103"/>
      <c r="F3" s="104" t="s">
        <v>20</v>
      </c>
      <c r="G3" s="111">
        <v>0.25</v>
      </c>
    </row>
    <row r="4" spans="1:9" ht="13.5" thickBot="1" x14ac:dyDescent="0.25">
      <c r="A4" s="123"/>
      <c r="B4" s="102"/>
      <c r="C4" s="101"/>
      <c r="D4" s="103"/>
      <c r="E4" s="103"/>
      <c r="F4" s="103"/>
      <c r="G4" s="110"/>
    </row>
    <row r="5" spans="1:9" s="91" customFormat="1" ht="18" customHeight="1" x14ac:dyDescent="0.2">
      <c r="A5" s="86" t="s">
        <v>0</v>
      </c>
      <c r="B5" s="87" t="s">
        <v>1</v>
      </c>
      <c r="C5" s="87" t="s">
        <v>10</v>
      </c>
      <c r="D5" s="88" t="s">
        <v>2</v>
      </c>
      <c r="E5" s="89" t="s">
        <v>21</v>
      </c>
      <c r="F5" s="89" t="s">
        <v>15</v>
      </c>
      <c r="G5" s="105" t="s">
        <v>17</v>
      </c>
      <c r="H5" s="90"/>
    </row>
    <row r="6" spans="1:9" s="14" customFormat="1" x14ac:dyDescent="0.2">
      <c r="A6" s="29">
        <v>1</v>
      </c>
      <c r="B6" s="18" t="s">
        <v>18</v>
      </c>
      <c r="C6" s="19"/>
      <c r="D6" s="20"/>
      <c r="E6" s="20"/>
      <c r="F6" s="20"/>
      <c r="G6" s="112"/>
      <c r="H6" s="47"/>
    </row>
    <row r="7" spans="1:9" x14ac:dyDescent="0.2">
      <c r="A7" s="64" t="s">
        <v>5</v>
      </c>
      <c r="B7" s="65" t="s">
        <v>65</v>
      </c>
      <c r="C7" s="66" t="s">
        <v>8</v>
      </c>
      <c r="D7" s="72">
        <v>2.5</v>
      </c>
      <c r="E7" s="67">
        <v>342.18</v>
      </c>
      <c r="F7" s="67">
        <f>ROUND(E7*(1+$G$3),2)</f>
        <v>427.73</v>
      </c>
      <c r="G7" s="113">
        <f>ROUND(D7*F7,2)</f>
        <v>1069.33</v>
      </c>
    </row>
    <row r="8" spans="1:9" x14ac:dyDescent="0.2">
      <c r="A8" s="64" t="s">
        <v>16</v>
      </c>
      <c r="B8" s="65" t="s">
        <v>19</v>
      </c>
      <c r="C8" s="66" t="s">
        <v>8</v>
      </c>
      <c r="D8" s="72">
        <v>525</v>
      </c>
      <c r="E8" s="67">
        <v>0.3</v>
      </c>
      <c r="F8" s="67">
        <f>ROUND(E8*(1+$G$3),2)</f>
        <v>0.38</v>
      </c>
      <c r="G8" s="113">
        <f>ROUND(D8*F8,2)</f>
        <v>199.5</v>
      </c>
    </row>
    <row r="9" spans="1:9" s="7" customFormat="1" x14ac:dyDescent="0.2">
      <c r="A9" s="30"/>
      <c r="B9" s="23" t="s">
        <v>7</v>
      </c>
      <c r="C9" s="22"/>
      <c r="D9" s="24"/>
      <c r="E9" s="24"/>
      <c r="F9" s="24"/>
      <c r="G9" s="114">
        <f>SUM(G7:G8)</f>
        <v>1268.83</v>
      </c>
      <c r="H9" s="3"/>
      <c r="I9" s="48"/>
    </row>
    <row r="10" spans="1:9" s="14" customFormat="1" x14ac:dyDescent="0.2">
      <c r="A10" s="29">
        <v>2</v>
      </c>
      <c r="B10" s="18" t="s">
        <v>66</v>
      </c>
      <c r="C10" s="19"/>
      <c r="D10" s="20"/>
      <c r="E10" s="20"/>
      <c r="F10" s="20"/>
      <c r="G10" s="112"/>
      <c r="H10" s="47"/>
    </row>
    <row r="11" spans="1:9" x14ac:dyDescent="0.2">
      <c r="A11" s="64" t="s">
        <v>6</v>
      </c>
      <c r="B11" s="75" t="s">
        <v>69</v>
      </c>
      <c r="C11" s="107" t="s">
        <v>9</v>
      </c>
      <c r="D11" s="95">
        <v>0.35</v>
      </c>
      <c r="E11" s="67">
        <v>231.9</v>
      </c>
      <c r="F11" s="67">
        <f>ROUND(E11*(1+$G$3),2)</f>
        <v>289.88</v>
      </c>
      <c r="G11" s="113">
        <f>ROUND(D11*F11,2)</f>
        <v>101.46</v>
      </c>
    </row>
    <row r="12" spans="1:9" x14ac:dyDescent="0.2">
      <c r="A12" s="64" t="s">
        <v>57</v>
      </c>
      <c r="B12" s="75" t="s">
        <v>70</v>
      </c>
      <c r="C12" s="107" t="s">
        <v>9</v>
      </c>
      <c r="D12" s="95">
        <v>0.5</v>
      </c>
      <c r="E12" s="67">
        <v>157.58000000000001</v>
      </c>
      <c r="F12" s="67">
        <f t="shared" ref="F12:F15" si="0">ROUND(E12*(1+$G$3),2)</f>
        <v>196.98</v>
      </c>
      <c r="G12" s="113">
        <f t="shared" ref="G12:G13" si="1">ROUND(D12*F12,2)</f>
        <v>98.49</v>
      </c>
    </row>
    <row r="13" spans="1:9" x14ac:dyDescent="0.2">
      <c r="A13" s="64" t="s">
        <v>58</v>
      </c>
      <c r="B13" s="75" t="s">
        <v>71</v>
      </c>
      <c r="C13" s="107" t="s">
        <v>9</v>
      </c>
      <c r="D13" s="95">
        <v>0.45</v>
      </c>
      <c r="E13" s="67">
        <v>1061.58</v>
      </c>
      <c r="F13" s="67">
        <f t="shared" si="0"/>
        <v>1326.98</v>
      </c>
      <c r="G13" s="113">
        <f t="shared" si="1"/>
        <v>597.14</v>
      </c>
    </row>
    <row r="14" spans="1:9" x14ac:dyDescent="0.2">
      <c r="A14" s="64" t="s">
        <v>67</v>
      </c>
      <c r="B14" s="75" t="s">
        <v>72</v>
      </c>
      <c r="C14" s="107" t="s">
        <v>9</v>
      </c>
      <c r="D14" s="95">
        <v>0.5</v>
      </c>
      <c r="E14" s="67">
        <v>407.62</v>
      </c>
      <c r="F14" s="67">
        <f t="shared" si="0"/>
        <v>509.53</v>
      </c>
      <c r="G14" s="113">
        <f>ROUND(D14*F14,2)</f>
        <v>254.77</v>
      </c>
    </row>
    <row r="15" spans="1:9" x14ac:dyDescent="0.2">
      <c r="A15" s="64" t="s">
        <v>68</v>
      </c>
      <c r="B15" s="75" t="s">
        <v>73</v>
      </c>
      <c r="C15" s="107" t="s">
        <v>112</v>
      </c>
      <c r="D15" s="95">
        <v>13.103999999999999</v>
      </c>
      <c r="E15" s="67">
        <v>12</v>
      </c>
      <c r="F15" s="67">
        <f t="shared" si="0"/>
        <v>15</v>
      </c>
      <c r="G15" s="113">
        <f t="shared" ref="G15" si="2">ROUND(D15*F15,2)</f>
        <v>196.56</v>
      </c>
    </row>
    <row r="16" spans="1:9" s="7" customFormat="1" x14ac:dyDescent="0.2">
      <c r="A16" s="30"/>
      <c r="B16" s="23" t="s">
        <v>7</v>
      </c>
      <c r="C16" s="22"/>
      <c r="D16" s="24"/>
      <c r="E16" s="24"/>
      <c r="F16" s="24"/>
      <c r="G16" s="114">
        <f>SUM(G11:G15)</f>
        <v>1248.4199999999998</v>
      </c>
      <c r="H16" s="3"/>
      <c r="I16" s="48"/>
    </row>
    <row r="17" spans="1:9" s="15" customFormat="1" x14ac:dyDescent="0.2">
      <c r="A17" s="29">
        <v>3</v>
      </c>
      <c r="B17" s="18" t="s">
        <v>74</v>
      </c>
      <c r="C17" s="17"/>
      <c r="D17" s="25"/>
      <c r="E17" s="25"/>
      <c r="F17" s="25"/>
      <c r="G17" s="115"/>
      <c r="H17" s="3"/>
    </row>
    <row r="18" spans="1:9" x14ac:dyDescent="0.2">
      <c r="A18" s="64" t="s">
        <v>13</v>
      </c>
      <c r="B18" s="96" t="s">
        <v>75</v>
      </c>
      <c r="C18" s="66" t="s">
        <v>113</v>
      </c>
      <c r="D18" s="67">
        <v>470</v>
      </c>
      <c r="E18" s="67">
        <v>12</v>
      </c>
      <c r="F18" s="67">
        <f>ROUND(E18*(1+$G$3),2)</f>
        <v>15</v>
      </c>
      <c r="G18" s="113">
        <f>ROUND(D18*F18,2)</f>
        <v>7050</v>
      </c>
    </row>
    <row r="19" spans="1:9" s="7" customFormat="1" x14ac:dyDescent="0.2">
      <c r="A19" s="30"/>
      <c r="B19" s="23" t="s">
        <v>7</v>
      </c>
      <c r="C19" s="22"/>
      <c r="D19" s="24"/>
      <c r="E19" s="24"/>
      <c r="F19" s="24"/>
      <c r="G19" s="114">
        <f>SUM(G18:G18)</f>
        <v>7050</v>
      </c>
      <c r="H19" s="3"/>
      <c r="I19" s="48"/>
    </row>
    <row r="20" spans="1:9" s="15" customFormat="1" x14ac:dyDescent="0.2">
      <c r="A20" s="29">
        <v>4</v>
      </c>
      <c r="B20" s="18" t="s">
        <v>76</v>
      </c>
      <c r="C20" s="17"/>
      <c r="D20" s="25"/>
      <c r="E20" s="25"/>
      <c r="F20" s="25"/>
      <c r="G20" s="115"/>
      <c r="H20" s="3"/>
    </row>
    <row r="21" spans="1:9" x14ac:dyDescent="0.2">
      <c r="A21" s="64" t="s">
        <v>41</v>
      </c>
      <c r="B21" s="97" t="s">
        <v>78</v>
      </c>
      <c r="C21" s="97" t="s">
        <v>8</v>
      </c>
      <c r="D21" s="72">
        <v>65</v>
      </c>
      <c r="E21" s="67">
        <v>9.4499999999999993</v>
      </c>
      <c r="F21" s="67">
        <f t="shared" ref="F21:F29" si="3">ROUND(E21*(1+$G$3),2)</f>
        <v>11.81</v>
      </c>
      <c r="G21" s="113">
        <f t="shared" ref="G21:G28" si="4">ROUND(D21*F21,2)</f>
        <v>767.65</v>
      </c>
    </row>
    <row r="22" spans="1:9" x14ac:dyDescent="0.2">
      <c r="A22" s="64" t="s">
        <v>42</v>
      </c>
      <c r="B22" s="98" t="s">
        <v>79</v>
      </c>
      <c r="C22" s="108" t="s">
        <v>8</v>
      </c>
      <c r="D22" s="67">
        <v>65</v>
      </c>
      <c r="E22" s="67">
        <v>90.09</v>
      </c>
      <c r="F22" s="67">
        <f t="shared" si="3"/>
        <v>112.61</v>
      </c>
      <c r="G22" s="113">
        <f t="shared" si="4"/>
        <v>7319.65</v>
      </c>
    </row>
    <row r="23" spans="1:9" x14ac:dyDescent="0.2">
      <c r="A23" s="64" t="s">
        <v>45</v>
      </c>
      <c r="B23" s="74" t="s">
        <v>80</v>
      </c>
      <c r="C23" s="109" t="s">
        <v>114</v>
      </c>
      <c r="D23" s="72">
        <v>6</v>
      </c>
      <c r="E23" s="67">
        <v>48.66</v>
      </c>
      <c r="F23" s="67">
        <f t="shared" si="3"/>
        <v>60.83</v>
      </c>
      <c r="G23" s="113">
        <f t="shared" si="4"/>
        <v>364.98</v>
      </c>
    </row>
    <row r="24" spans="1:9" x14ac:dyDescent="0.2">
      <c r="A24" s="64" t="s">
        <v>46</v>
      </c>
      <c r="B24" s="74" t="s">
        <v>81</v>
      </c>
      <c r="C24" s="109" t="s">
        <v>114</v>
      </c>
      <c r="D24" s="67">
        <v>6</v>
      </c>
      <c r="E24" s="67">
        <v>29.59</v>
      </c>
      <c r="F24" s="67">
        <f t="shared" si="3"/>
        <v>36.99</v>
      </c>
      <c r="G24" s="113">
        <f t="shared" ref="G24" si="5">ROUND(D24*F24,2)</f>
        <v>221.94</v>
      </c>
    </row>
    <row r="25" spans="1:9" x14ac:dyDescent="0.2">
      <c r="A25" s="64" t="s">
        <v>60</v>
      </c>
      <c r="B25" s="74" t="s">
        <v>82</v>
      </c>
      <c r="C25" s="109" t="s">
        <v>114</v>
      </c>
      <c r="D25" s="72">
        <v>1</v>
      </c>
      <c r="E25" s="67">
        <v>44.62</v>
      </c>
      <c r="F25" s="67">
        <f t="shared" si="3"/>
        <v>55.78</v>
      </c>
      <c r="G25" s="113">
        <f t="shared" si="4"/>
        <v>55.78</v>
      </c>
    </row>
    <row r="26" spans="1:9" x14ac:dyDescent="0.2">
      <c r="A26" s="64" t="s">
        <v>55</v>
      </c>
      <c r="B26" s="74" t="s">
        <v>83</v>
      </c>
      <c r="C26" s="109" t="s">
        <v>12</v>
      </c>
      <c r="D26" s="72">
        <v>1</v>
      </c>
      <c r="E26" s="67">
        <v>38</v>
      </c>
      <c r="F26" s="67">
        <f t="shared" si="3"/>
        <v>47.5</v>
      </c>
      <c r="G26" s="113">
        <f t="shared" si="4"/>
        <v>47.5</v>
      </c>
    </row>
    <row r="27" spans="1:9" x14ac:dyDescent="0.2">
      <c r="A27" s="64" t="s">
        <v>61</v>
      </c>
      <c r="B27" s="74" t="s">
        <v>84</v>
      </c>
      <c r="C27" s="109" t="s">
        <v>114</v>
      </c>
      <c r="D27" s="72">
        <v>10</v>
      </c>
      <c r="E27" s="67">
        <v>37.090000000000003</v>
      </c>
      <c r="F27" s="67">
        <f t="shared" si="3"/>
        <v>46.36</v>
      </c>
      <c r="G27" s="113">
        <f t="shared" si="4"/>
        <v>463.6</v>
      </c>
    </row>
    <row r="28" spans="1:9" x14ac:dyDescent="0.2">
      <c r="A28" s="64" t="s">
        <v>62</v>
      </c>
      <c r="B28" s="74" t="s">
        <v>85</v>
      </c>
      <c r="C28" s="109" t="s">
        <v>114</v>
      </c>
      <c r="D28" s="72">
        <v>4.5999999999999996</v>
      </c>
      <c r="E28" s="67">
        <v>18</v>
      </c>
      <c r="F28" s="67">
        <f t="shared" si="3"/>
        <v>22.5</v>
      </c>
      <c r="G28" s="113">
        <f t="shared" si="4"/>
        <v>103.5</v>
      </c>
    </row>
    <row r="29" spans="1:9" x14ac:dyDescent="0.2">
      <c r="A29" s="64" t="s">
        <v>77</v>
      </c>
      <c r="B29" s="74" t="s">
        <v>86</v>
      </c>
      <c r="C29" s="109" t="s">
        <v>8</v>
      </c>
      <c r="D29" s="67">
        <v>14.05</v>
      </c>
      <c r="E29" s="67">
        <v>23.96</v>
      </c>
      <c r="F29" s="67">
        <f t="shared" si="3"/>
        <v>29.95</v>
      </c>
      <c r="G29" s="113">
        <f t="shared" ref="G29" si="6">ROUND(D29*F29,2)</f>
        <v>420.8</v>
      </c>
    </row>
    <row r="30" spans="1:9" s="7" customFormat="1" x14ac:dyDescent="0.2">
      <c r="A30" s="30"/>
      <c r="B30" s="23" t="s">
        <v>7</v>
      </c>
      <c r="C30" s="22"/>
      <c r="D30" s="24"/>
      <c r="E30" s="24"/>
      <c r="F30" s="21"/>
      <c r="G30" s="114">
        <f>SUM(G21:G29)</f>
        <v>9765.4</v>
      </c>
      <c r="H30" s="3"/>
      <c r="I30" s="48"/>
    </row>
    <row r="31" spans="1:9" s="15" customFormat="1" x14ac:dyDescent="0.2">
      <c r="A31" s="29">
        <v>5</v>
      </c>
      <c r="B31" s="18" t="s">
        <v>87</v>
      </c>
      <c r="C31" s="17"/>
      <c r="D31" s="25"/>
      <c r="E31" s="25"/>
      <c r="F31" s="25"/>
      <c r="G31" s="115"/>
    </row>
    <row r="32" spans="1:9" x14ac:dyDescent="0.2">
      <c r="A32" s="73" t="s">
        <v>43</v>
      </c>
      <c r="B32" s="99" t="s">
        <v>88</v>
      </c>
      <c r="C32" s="74" t="s">
        <v>14</v>
      </c>
      <c r="D32" s="21">
        <v>10.5</v>
      </c>
      <c r="E32" s="21">
        <v>24.2</v>
      </c>
      <c r="F32" s="21">
        <f t="shared" ref="F32:F33" si="7">ROUND(E32*(1+$G$3),2)</f>
        <v>30.25</v>
      </c>
      <c r="G32" s="116">
        <f t="shared" ref="G32:G33" si="8">ROUND(D32*F32,2)</f>
        <v>317.63</v>
      </c>
      <c r="H32"/>
    </row>
    <row r="33" spans="1:8" x14ac:dyDescent="0.2">
      <c r="A33" s="73" t="s">
        <v>44</v>
      </c>
      <c r="B33" s="99" t="s">
        <v>89</v>
      </c>
      <c r="C33" s="109" t="s">
        <v>12</v>
      </c>
      <c r="D33" s="21">
        <v>2</v>
      </c>
      <c r="E33" s="21">
        <v>4.5199999999999996</v>
      </c>
      <c r="F33" s="21">
        <f t="shared" si="7"/>
        <v>5.65</v>
      </c>
      <c r="G33" s="116">
        <f t="shared" si="8"/>
        <v>11.3</v>
      </c>
      <c r="H33"/>
    </row>
    <row r="34" spans="1:8" s="7" customFormat="1" x14ac:dyDescent="0.2">
      <c r="A34" s="30"/>
      <c r="B34" s="23" t="s">
        <v>7</v>
      </c>
      <c r="C34" s="22"/>
      <c r="D34" s="24"/>
      <c r="E34" s="24"/>
      <c r="F34" s="76"/>
      <c r="G34" s="114">
        <f>SUM(G32:G33)</f>
        <v>328.93</v>
      </c>
      <c r="H34" s="48"/>
    </row>
    <row r="35" spans="1:8" s="15" customFormat="1" x14ac:dyDescent="0.2">
      <c r="A35" s="29">
        <v>6</v>
      </c>
      <c r="B35" s="18" t="s">
        <v>90</v>
      </c>
      <c r="C35" s="17"/>
      <c r="D35" s="25"/>
      <c r="E35" s="25"/>
      <c r="F35" s="26"/>
      <c r="G35" s="115"/>
    </row>
    <row r="36" spans="1:8" x14ac:dyDescent="0.2">
      <c r="A36" s="73" t="s">
        <v>63</v>
      </c>
      <c r="B36" s="98" t="s">
        <v>94</v>
      </c>
      <c r="C36" s="108" t="s">
        <v>8</v>
      </c>
      <c r="D36" s="21">
        <v>5</v>
      </c>
      <c r="E36" s="21">
        <v>36.58</v>
      </c>
      <c r="F36" s="21">
        <f t="shared" ref="F36:F40" si="9">ROUND(E36*(1+$G$3),2)</f>
        <v>45.73</v>
      </c>
      <c r="G36" s="116">
        <f t="shared" ref="G36:G37" si="10">ROUND(D36*F36,2)</f>
        <v>228.65</v>
      </c>
      <c r="H36"/>
    </row>
    <row r="37" spans="1:8" x14ac:dyDescent="0.2">
      <c r="A37" s="73" t="s">
        <v>47</v>
      </c>
      <c r="B37" s="74" t="s">
        <v>95</v>
      </c>
      <c r="C37" s="109" t="s">
        <v>8</v>
      </c>
      <c r="D37" s="21">
        <v>3</v>
      </c>
      <c r="E37" s="21">
        <v>42.97</v>
      </c>
      <c r="F37" s="21">
        <f t="shared" si="9"/>
        <v>53.71</v>
      </c>
      <c r="G37" s="116">
        <f t="shared" si="10"/>
        <v>161.13</v>
      </c>
      <c r="H37"/>
    </row>
    <row r="38" spans="1:8" x14ac:dyDescent="0.2">
      <c r="A38" s="73" t="s">
        <v>91</v>
      </c>
      <c r="B38" s="74" t="s">
        <v>96</v>
      </c>
      <c r="C38" s="109" t="s">
        <v>8</v>
      </c>
      <c r="D38" s="21">
        <v>10</v>
      </c>
      <c r="E38" s="21">
        <v>11.68</v>
      </c>
      <c r="F38" s="21">
        <f t="shared" si="9"/>
        <v>14.6</v>
      </c>
      <c r="G38" s="116">
        <f t="shared" ref="G38:G40" si="11">ROUND(D38*F38,2)</f>
        <v>146</v>
      </c>
      <c r="H38"/>
    </row>
    <row r="39" spans="1:8" x14ac:dyDescent="0.2">
      <c r="A39" s="73" t="s">
        <v>92</v>
      </c>
      <c r="B39" s="74" t="s">
        <v>97</v>
      </c>
      <c r="C39" s="109" t="s">
        <v>8</v>
      </c>
      <c r="D39" s="21">
        <v>10</v>
      </c>
      <c r="E39" s="21">
        <v>10.42</v>
      </c>
      <c r="F39" s="21">
        <f t="shared" si="9"/>
        <v>13.03</v>
      </c>
      <c r="G39" s="116">
        <f t="shared" ref="G39" si="12">ROUND(D39*F39,2)</f>
        <v>130.30000000000001</v>
      </c>
      <c r="H39"/>
    </row>
    <row r="40" spans="1:8" x14ac:dyDescent="0.2">
      <c r="A40" s="73" t="s">
        <v>93</v>
      </c>
      <c r="B40" s="74" t="s">
        <v>98</v>
      </c>
      <c r="C40" s="109" t="s">
        <v>9</v>
      </c>
      <c r="D40" s="21">
        <v>0.06</v>
      </c>
      <c r="E40" s="21">
        <v>1061.58</v>
      </c>
      <c r="F40" s="21">
        <f t="shared" si="9"/>
        <v>1326.98</v>
      </c>
      <c r="G40" s="116">
        <f t="shared" si="11"/>
        <v>79.62</v>
      </c>
      <c r="H40"/>
    </row>
    <row r="41" spans="1:8" s="8" customFormat="1" x14ac:dyDescent="0.2">
      <c r="A41" s="31"/>
      <c r="B41" s="23" t="s">
        <v>7</v>
      </c>
      <c r="C41" s="27"/>
      <c r="D41" s="28"/>
      <c r="E41" s="28"/>
      <c r="F41" s="28"/>
      <c r="G41" s="114">
        <f>SUM(G36:G40)</f>
        <v>745.69999999999993</v>
      </c>
      <c r="H41" s="48"/>
    </row>
    <row r="42" spans="1:8" s="92" customFormat="1" x14ac:dyDescent="0.2">
      <c r="A42" s="129" t="s">
        <v>99</v>
      </c>
      <c r="B42" s="130"/>
      <c r="C42" s="130"/>
      <c r="D42" s="130"/>
      <c r="E42" s="130"/>
      <c r="F42" s="130"/>
      <c r="G42" s="131"/>
      <c r="H42" s="83"/>
    </row>
    <row r="43" spans="1:8" s="92" customFormat="1" x14ac:dyDescent="0.2">
      <c r="A43" s="124">
        <v>7</v>
      </c>
      <c r="B43" s="18" t="s">
        <v>101</v>
      </c>
      <c r="C43" s="18"/>
      <c r="D43" s="18"/>
      <c r="E43" s="18"/>
      <c r="F43" s="18"/>
      <c r="G43" s="106"/>
      <c r="H43" s="83"/>
    </row>
    <row r="44" spans="1:8" s="79" customFormat="1" x14ac:dyDescent="0.2">
      <c r="A44" s="77" t="s">
        <v>48</v>
      </c>
      <c r="B44" s="97" t="s">
        <v>102</v>
      </c>
      <c r="C44" s="109" t="s">
        <v>8</v>
      </c>
      <c r="D44" s="72">
        <v>525</v>
      </c>
      <c r="E44" s="72">
        <v>13.54</v>
      </c>
      <c r="F44" s="72">
        <f t="shared" ref="F44:F50" si="13">ROUND(E44*(1+$G$3),2)</f>
        <v>16.93</v>
      </c>
      <c r="G44" s="117">
        <f t="shared" ref="G44:G49" si="14">ROUND(D44*F44,2)</f>
        <v>8888.25</v>
      </c>
      <c r="H44" s="78"/>
    </row>
    <row r="45" spans="1:8" s="100" customFormat="1" x14ac:dyDescent="0.2">
      <c r="A45" s="77" t="s">
        <v>49</v>
      </c>
      <c r="B45" s="97" t="s">
        <v>103</v>
      </c>
      <c r="C45" s="109" t="s">
        <v>8</v>
      </c>
      <c r="D45" s="72">
        <v>475</v>
      </c>
      <c r="E45" s="72">
        <v>14.13</v>
      </c>
      <c r="F45" s="72">
        <f t="shared" si="13"/>
        <v>17.66</v>
      </c>
      <c r="G45" s="117">
        <f>ROUND(D45*F45,2)</f>
        <v>8388.5</v>
      </c>
      <c r="H45" s="83"/>
    </row>
    <row r="46" spans="1:8" s="79" customFormat="1" x14ac:dyDescent="0.2">
      <c r="A46" s="77" t="s">
        <v>50</v>
      </c>
      <c r="B46" s="97" t="s">
        <v>104</v>
      </c>
      <c r="C46" s="109" t="s">
        <v>12</v>
      </c>
      <c r="D46" s="72">
        <v>8</v>
      </c>
      <c r="E46" s="72">
        <v>98.56</v>
      </c>
      <c r="F46" s="72">
        <f t="shared" si="13"/>
        <v>123.2</v>
      </c>
      <c r="G46" s="117">
        <f t="shared" si="14"/>
        <v>985.6</v>
      </c>
      <c r="H46" s="78"/>
    </row>
    <row r="47" spans="1:8" s="79" customFormat="1" x14ac:dyDescent="0.2">
      <c r="A47" s="77" t="s">
        <v>51</v>
      </c>
      <c r="B47" s="97" t="s">
        <v>105</v>
      </c>
      <c r="C47" s="109" t="s">
        <v>114</v>
      </c>
      <c r="D47" s="72">
        <v>20</v>
      </c>
      <c r="E47" s="72">
        <v>21.38</v>
      </c>
      <c r="F47" s="72">
        <f t="shared" si="13"/>
        <v>26.73</v>
      </c>
      <c r="G47" s="117">
        <f t="shared" ref="G47" si="15">ROUND(D47*F47,2)</f>
        <v>534.6</v>
      </c>
      <c r="H47" s="78"/>
    </row>
    <row r="48" spans="1:8" s="79" customFormat="1" x14ac:dyDescent="0.2">
      <c r="A48" s="77" t="s">
        <v>52</v>
      </c>
      <c r="B48" s="97" t="s">
        <v>106</v>
      </c>
      <c r="C48" s="109" t="s">
        <v>8</v>
      </c>
      <c r="D48" s="72">
        <v>52</v>
      </c>
      <c r="E48" s="72">
        <v>16.760000000000002</v>
      </c>
      <c r="F48" s="72">
        <f t="shared" si="13"/>
        <v>20.95</v>
      </c>
      <c r="G48" s="117">
        <f t="shared" si="14"/>
        <v>1089.4000000000001</v>
      </c>
      <c r="H48" s="78"/>
    </row>
    <row r="49" spans="1:9" s="79" customFormat="1" x14ac:dyDescent="0.2">
      <c r="A49" s="77" t="s">
        <v>53</v>
      </c>
      <c r="B49" s="97" t="s">
        <v>107</v>
      </c>
      <c r="C49" s="109" t="s">
        <v>8</v>
      </c>
      <c r="D49" s="72">
        <v>52</v>
      </c>
      <c r="E49" s="72">
        <v>76.11</v>
      </c>
      <c r="F49" s="72">
        <f t="shared" si="13"/>
        <v>95.14</v>
      </c>
      <c r="G49" s="117">
        <f t="shared" si="14"/>
        <v>4947.28</v>
      </c>
      <c r="H49" s="78"/>
    </row>
    <row r="50" spans="1:9" s="79" customFormat="1" x14ac:dyDescent="0.2">
      <c r="A50" s="77" t="s">
        <v>54</v>
      </c>
      <c r="B50" s="97" t="s">
        <v>108</v>
      </c>
      <c r="C50" s="109" t="s">
        <v>8</v>
      </c>
      <c r="D50" s="72">
        <v>52</v>
      </c>
      <c r="E50" s="72">
        <v>75.98</v>
      </c>
      <c r="F50" s="72">
        <f t="shared" si="13"/>
        <v>94.98</v>
      </c>
      <c r="G50" s="117">
        <f t="shared" ref="G50" si="16">ROUND(D50*F50,2)</f>
        <v>4938.96</v>
      </c>
      <c r="H50" s="78"/>
    </row>
    <row r="51" spans="1:9" s="85" customFormat="1" x14ac:dyDescent="0.2">
      <c r="A51" s="80"/>
      <c r="B51" s="94" t="s">
        <v>7</v>
      </c>
      <c r="C51" s="81"/>
      <c r="D51" s="82"/>
      <c r="E51" s="82"/>
      <c r="F51" s="82"/>
      <c r="G51" s="118">
        <f>SUM(G44:G50)</f>
        <v>29772.589999999997</v>
      </c>
      <c r="H51" s="93"/>
      <c r="I51" s="84"/>
    </row>
    <row r="52" spans="1:9" s="61" customFormat="1" x14ac:dyDescent="0.2">
      <c r="A52" s="29">
        <v>8</v>
      </c>
      <c r="B52" s="57" t="s">
        <v>66</v>
      </c>
      <c r="C52" s="58"/>
      <c r="D52" s="59"/>
      <c r="E52" s="60"/>
      <c r="F52" s="60"/>
      <c r="G52" s="119"/>
      <c r="H52" s="3"/>
    </row>
    <row r="53" spans="1:9" s="61" customFormat="1" ht="12" customHeight="1" x14ac:dyDescent="0.2">
      <c r="A53" s="69" t="s">
        <v>56</v>
      </c>
      <c r="B53" s="97" t="s">
        <v>109</v>
      </c>
      <c r="C53" s="70" t="s">
        <v>40</v>
      </c>
      <c r="D53" s="71">
        <v>3</v>
      </c>
      <c r="E53" s="68">
        <v>72.2</v>
      </c>
      <c r="F53" s="67">
        <f t="shared" ref="F53" si="17">ROUND(E53*(1+$G$3),2)</f>
        <v>90.25</v>
      </c>
      <c r="G53" s="113">
        <f>ROUND(D53*F53,2)</f>
        <v>270.75</v>
      </c>
      <c r="H53" s="3"/>
    </row>
    <row r="54" spans="1:9" s="8" customFormat="1" x14ac:dyDescent="0.2">
      <c r="A54" s="31"/>
      <c r="B54" s="23" t="s">
        <v>7</v>
      </c>
      <c r="C54" s="27"/>
      <c r="D54" s="28"/>
      <c r="E54" s="28"/>
      <c r="F54" s="28"/>
      <c r="G54" s="114">
        <f>SUM(G53:G53)</f>
        <v>270.75</v>
      </c>
      <c r="H54" s="3"/>
      <c r="I54" s="48"/>
    </row>
    <row r="55" spans="1:9" s="61" customFormat="1" x14ac:dyDescent="0.2">
      <c r="A55" s="29">
        <v>9</v>
      </c>
      <c r="B55" s="57" t="s">
        <v>110</v>
      </c>
      <c r="C55" s="58"/>
      <c r="D55" s="59"/>
      <c r="E55" s="60"/>
      <c r="F55" s="60"/>
      <c r="G55" s="119"/>
      <c r="H55" s="3"/>
    </row>
    <row r="56" spans="1:9" s="61" customFormat="1" ht="12" customHeight="1" x14ac:dyDescent="0.2">
      <c r="A56" s="69" t="s">
        <v>100</v>
      </c>
      <c r="B56" s="74" t="s">
        <v>111</v>
      </c>
      <c r="C56" s="109" t="s">
        <v>8</v>
      </c>
      <c r="D56" s="71">
        <v>300</v>
      </c>
      <c r="E56" s="68">
        <v>1.45</v>
      </c>
      <c r="F56" s="67">
        <f t="shared" ref="F56" si="18">ROUND(E56*(1+$G$3),2)</f>
        <v>1.81</v>
      </c>
      <c r="G56" s="113">
        <f>ROUND(D56*F56,2)</f>
        <v>543</v>
      </c>
      <c r="H56" s="3"/>
    </row>
    <row r="57" spans="1:9" s="8" customFormat="1" x14ac:dyDescent="0.2">
      <c r="A57" s="31"/>
      <c r="B57" s="23" t="s">
        <v>7</v>
      </c>
      <c r="C57" s="27"/>
      <c r="D57" s="28"/>
      <c r="E57" s="28"/>
      <c r="F57" s="28"/>
      <c r="G57" s="114">
        <f>SUM(G56:G56)</f>
        <v>543</v>
      </c>
      <c r="H57" s="3"/>
      <c r="I57" s="48"/>
    </row>
    <row r="58" spans="1:9" s="6" customFormat="1" ht="13.5" thickBot="1" x14ac:dyDescent="0.25">
      <c r="A58" s="32"/>
      <c r="B58" s="33" t="s">
        <v>11</v>
      </c>
      <c r="C58" s="34"/>
      <c r="D58" s="35"/>
      <c r="E58" s="35"/>
      <c r="F58" s="35"/>
      <c r="G58" s="120">
        <f>SUM(G57+G54+G51+G41+G34+G30+G19+G16+G9)</f>
        <v>50993.619999999995</v>
      </c>
      <c r="H58" s="49"/>
      <c r="I58" s="62"/>
    </row>
    <row r="59" spans="1:9" x14ac:dyDescent="0.2">
      <c r="A59" s="1"/>
      <c r="B59" s="4"/>
      <c r="C59" s="1"/>
      <c r="D59" s="2"/>
      <c r="E59" s="2"/>
      <c r="F59" s="2"/>
      <c r="G59" s="121"/>
    </row>
  </sheetData>
  <mergeCells count="2">
    <mergeCell ref="A1:G1"/>
    <mergeCell ref="A42:G42"/>
  </mergeCells>
  <pageMargins left="0.59055118110236227" right="0.19685039370078741" top="2.3622047244094491" bottom="0.43307086614173229" header="0.31496062992125984" footer="0.31496062992125984"/>
  <pageSetup scale="70" orientation="portrait" verticalDpi="720" r:id="rId1"/>
  <rowBreaks count="1" manualBreakCount="1">
    <brk id="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Zeros="0" zoomScaleNormal="100" workbookViewId="0">
      <selection activeCell="F13" sqref="F13"/>
    </sheetView>
  </sheetViews>
  <sheetFormatPr defaultRowHeight="12.75" x14ac:dyDescent="0.2"/>
  <cols>
    <col min="1" max="1" width="8.5703125" customWidth="1"/>
    <col min="2" max="2" width="59.7109375" bestFit="1" customWidth="1"/>
    <col min="3" max="3" width="10.140625" bestFit="1" customWidth="1"/>
    <col min="4" max="4" width="7.28515625" bestFit="1" customWidth="1"/>
    <col min="5" max="5" width="14" customWidth="1"/>
    <col min="6" max="6" width="9.28515625" bestFit="1" customWidth="1"/>
    <col min="7" max="7" width="14" customWidth="1"/>
    <col min="8" max="8" width="8.28515625" bestFit="1" customWidth="1"/>
    <col min="9" max="9" width="13.140625" bestFit="1" customWidth="1"/>
    <col min="10" max="10" width="5.7109375" bestFit="1" customWidth="1"/>
  </cols>
  <sheetData>
    <row r="1" spans="1:10" ht="15.75" x14ac:dyDescent="0.25">
      <c r="A1" s="132" t="s">
        <v>22</v>
      </c>
      <c r="B1" s="132"/>
      <c r="C1" s="132"/>
      <c r="D1" s="132"/>
      <c r="E1" s="132"/>
      <c r="F1" s="132"/>
      <c r="G1" s="132"/>
      <c r="H1" s="16"/>
      <c r="I1" s="3"/>
    </row>
    <row r="2" spans="1:10" ht="39" customHeight="1" x14ac:dyDescent="0.25">
      <c r="A2" s="36"/>
      <c r="B2" s="36"/>
      <c r="C2" s="36"/>
      <c r="D2" s="36"/>
      <c r="E2" s="36"/>
      <c r="F2" s="36"/>
      <c r="G2" s="36"/>
      <c r="H2" s="16"/>
      <c r="I2" s="3"/>
    </row>
    <row r="3" spans="1:10" ht="12.75" customHeight="1" x14ac:dyDescent="0.2">
      <c r="A3" s="9" t="s">
        <v>3</v>
      </c>
      <c r="B3" s="133" t="s">
        <v>39</v>
      </c>
      <c r="C3" s="133"/>
      <c r="D3" s="133"/>
      <c r="E3" s="133"/>
      <c r="F3" s="11"/>
      <c r="G3" s="11"/>
      <c r="H3" s="16"/>
      <c r="I3" s="3"/>
    </row>
    <row r="4" spans="1:10" x14ac:dyDescent="0.2">
      <c r="A4" s="9" t="s">
        <v>4</v>
      </c>
      <c r="B4" s="10" t="str">
        <f>Orçamento!B3</f>
        <v xml:space="preserve"> Rua: Botuvera s/n - Quintino Bocaiuva - Timbó - SC</v>
      </c>
      <c r="C4" s="9"/>
      <c r="D4" s="11" t="str">
        <f>Orçamento!D3</f>
        <v>DATA: MARÇO/2017</v>
      </c>
      <c r="E4" s="11"/>
      <c r="F4" s="13"/>
      <c r="G4" s="12"/>
      <c r="H4" s="16"/>
      <c r="I4" s="3"/>
    </row>
    <row r="5" spans="1:10" x14ac:dyDescent="0.2">
      <c r="A5" s="9"/>
      <c r="B5" s="10"/>
      <c r="C5" s="9"/>
      <c r="D5" s="11"/>
      <c r="E5" s="11"/>
      <c r="F5" s="11"/>
      <c r="G5" s="11"/>
      <c r="H5" s="16"/>
      <c r="I5" s="3"/>
    </row>
    <row r="7" spans="1:10" s="6" customFormat="1" x14ac:dyDescent="0.2">
      <c r="A7" s="41" t="s">
        <v>0</v>
      </c>
      <c r="B7" s="41" t="s">
        <v>23</v>
      </c>
      <c r="C7" s="41" t="s">
        <v>24</v>
      </c>
      <c r="D7" s="41" t="s">
        <v>25</v>
      </c>
      <c r="E7" s="63" t="s">
        <v>26</v>
      </c>
      <c r="F7" s="63"/>
      <c r="G7" s="63" t="s">
        <v>27</v>
      </c>
      <c r="H7" s="63"/>
      <c r="I7" s="63" t="s">
        <v>28</v>
      </c>
      <c r="J7" s="41"/>
    </row>
    <row r="8" spans="1:10" x14ac:dyDescent="0.2">
      <c r="A8" s="38"/>
      <c r="B8" s="38"/>
      <c r="C8" s="38" t="s">
        <v>28</v>
      </c>
      <c r="D8" s="38"/>
      <c r="E8" s="38" t="s">
        <v>29</v>
      </c>
      <c r="F8" s="38" t="s">
        <v>25</v>
      </c>
      <c r="G8" s="38" t="s">
        <v>29</v>
      </c>
      <c r="H8" s="38" t="s">
        <v>25</v>
      </c>
      <c r="I8" s="38" t="s">
        <v>30</v>
      </c>
      <c r="J8" s="38" t="s">
        <v>25</v>
      </c>
    </row>
    <row r="9" spans="1:10" x14ac:dyDescent="0.2">
      <c r="A9" s="38">
        <v>1</v>
      </c>
      <c r="B9" s="38" t="str">
        <f>Orçamento!B6</f>
        <v>SERVIÇOS INICIAIS</v>
      </c>
      <c r="C9" s="40">
        <f>Orçamento!G9</f>
        <v>1268.83</v>
      </c>
      <c r="D9" s="39">
        <f>C9/C27</f>
        <v>2.48821323138071E-2</v>
      </c>
      <c r="E9" s="40">
        <f>F9*C9</f>
        <v>1268.83</v>
      </c>
      <c r="F9" s="39">
        <v>1</v>
      </c>
      <c r="G9" s="40"/>
      <c r="H9" s="38"/>
      <c r="I9" s="3">
        <f>E9+G9</f>
        <v>1268.83</v>
      </c>
      <c r="J9" s="42">
        <f>I9/C9</f>
        <v>1</v>
      </c>
    </row>
    <row r="10" spans="1:10" x14ac:dyDescent="0.2">
      <c r="A10" s="38"/>
      <c r="B10" s="38"/>
      <c r="C10" s="38"/>
      <c r="D10" s="38"/>
      <c r="E10" s="40"/>
      <c r="F10" s="38"/>
      <c r="G10" s="40"/>
      <c r="H10" s="38"/>
      <c r="I10" s="40"/>
      <c r="J10" s="38"/>
    </row>
    <row r="11" spans="1:10" x14ac:dyDescent="0.2">
      <c r="A11" s="38">
        <v>2</v>
      </c>
      <c r="B11" s="38" t="str">
        <f>Orçamento!B10</f>
        <v>FUNDAÇÕES</v>
      </c>
      <c r="C11" s="40">
        <f>Orçamento!G16</f>
        <v>1248.4199999999998</v>
      </c>
      <c r="D11" s="39">
        <f>C11/C27</f>
        <v>2.4481886165367353E-2</v>
      </c>
      <c r="E11" s="40">
        <f>F11*C11</f>
        <v>1248.4199999999998</v>
      </c>
      <c r="F11" s="39">
        <v>1</v>
      </c>
      <c r="G11" s="40">
        <f>H11*C11</f>
        <v>0</v>
      </c>
      <c r="H11" s="39"/>
      <c r="I11" s="3">
        <f>E11+G11</f>
        <v>1248.4199999999998</v>
      </c>
      <c r="J11" s="42">
        <f>I11/C11</f>
        <v>1</v>
      </c>
    </row>
    <row r="12" spans="1:10" x14ac:dyDescent="0.2">
      <c r="A12" s="38"/>
      <c r="B12" s="38"/>
      <c r="C12" s="38"/>
      <c r="D12" s="38"/>
      <c r="E12" s="40">
        <f t="shared" ref="E12:E13" si="0">F12*C12</f>
        <v>0</v>
      </c>
      <c r="F12" s="38"/>
      <c r="G12" s="40"/>
      <c r="H12" s="38"/>
      <c r="I12" s="40"/>
      <c r="J12" s="38"/>
    </row>
    <row r="13" spans="1:10" x14ac:dyDescent="0.2">
      <c r="A13" s="38">
        <v>3</v>
      </c>
      <c r="B13" s="38" t="str">
        <f>Orçamento!B17</f>
        <v>ESTRUTURA METALICA</v>
      </c>
      <c r="C13" s="40">
        <f>Orçamento!G19</f>
        <v>7050</v>
      </c>
      <c r="D13" s="39">
        <f>C13/C27</f>
        <v>0.13825258924547817</v>
      </c>
      <c r="E13" s="40">
        <f t="shared" si="0"/>
        <v>7050</v>
      </c>
      <c r="F13" s="39">
        <v>1</v>
      </c>
      <c r="G13" s="40">
        <f>H13*C13</f>
        <v>0</v>
      </c>
      <c r="H13" s="39"/>
      <c r="I13" s="3">
        <f>E13+G13</f>
        <v>7050</v>
      </c>
      <c r="J13" s="42">
        <f>I13/C13</f>
        <v>1</v>
      </c>
    </row>
    <row r="14" spans="1:10" x14ac:dyDescent="0.2">
      <c r="A14" s="38"/>
      <c r="B14" s="38"/>
      <c r="C14" s="38"/>
      <c r="D14" s="38"/>
      <c r="E14" s="40"/>
      <c r="F14" s="38"/>
      <c r="G14" s="40"/>
      <c r="H14" s="38"/>
      <c r="I14" s="40"/>
      <c r="J14" s="38"/>
    </row>
    <row r="15" spans="1:10" x14ac:dyDescent="0.2">
      <c r="A15" s="38">
        <v>4</v>
      </c>
      <c r="B15" s="38" t="str">
        <f>Orçamento!B20</f>
        <v>TELHAS E ACESSÓRIOS</v>
      </c>
      <c r="C15" s="40">
        <f>Orçamento!G30</f>
        <v>9765.4</v>
      </c>
      <c r="D15" s="39">
        <f>C15/C27</f>
        <v>0.19150238794578617</v>
      </c>
      <c r="E15" s="40">
        <f>F15*C15</f>
        <v>9765.4</v>
      </c>
      <c r="F15" s="39">
        <v>1</v>
      </c>
      <c r="G15" s="40">
        <f>H15*C15</f>
        <v>0</v>
      </c>
      <c r="H15" s="39"/>
      <c r="I15" s="3">
        <f>E15+G15</f>
        <v>9765.4</v>
      </c>
      <c r="J15" s="42">
        <f>I15/C15</f>
        <v>1</v>
      </c>
    </row>
    <row r="16" spans="1:10" x14ac:dyDescent="0.2">
      <c r="A16" s="38"/>
      <c r="B16" s="38"/>
      <c r="C16" s="38"/>
      <c r="D16" s="38"/>
      <c r="E16" s="40">
        <f t="shared" ref="E16:E25" si="1">F16*C16</f>
        <v>0</v>
      </c>
      <c r="F16" s="38"/>
      <c r="G16" s="40">
        <f t="shared" ref="G16:G17" si="2">H16*C16</f>
        <v>0</v>
      </c>
      <c r="H16" s="38"/>
      <c r="I16" s="40"/>
      <c r="J16" s="38"/>
    </row>
    <row r="17" spans="1:10" x14ac:dyDescent="0.2">
      <c r="A17" s="38">
        <v>5</v>
      </c>
      <c r="B17" s="38" t="str">
        <f>Orçamento!B31</f>
        <v>ÁGUAS PLUVIAIS</v>
      </c>
      <c r="C17" s="40">
        <f>Orçamento!G34</f>
        <v>328.93</v>
      </c>
      <c r="D17" s="39">
        <f>C17/C27</f>
        <v>6.4504147773780333E-3</v>
      </c>
      <c r="E17" s="40">
        <f t="shared" si="1"/>
        <v>328.93</v>
      </c>
      <c r="F17" s="39">
        <v>1</v>
      </c>
      <c r="G17" s="40">
        <f t="shared" si="2"/>
        <v>0</v>
      </c>
      <c r="H17" s="39"/>
      <c r="I17" s="3">
        <f>E17+G17</f>
        <v>328.93</v>
      </c>
      <c r="J17" s="42">
        <f>I17/C17</f>
        <v>1</v>
      </c>
    </row>
    <row r="18" spans="1:10" x14ac:dyDescent="0.2">
      <c r="A18" s="38"/>
      <c r="B18" s="38"/>
      <c r="C18" s="38"/>
      <c r="D18" s="38"/>
      <c r="E18" s="40">
        <f t="shared" si="1"/>
        <v>0</v>
      </c>
      <c r="F18" s="38"/>
      <c r="G18" s="40"/>
      <c r="H18" s="38"/>
      <c r="I18" s="40"/>
      <c r="J18" s="38"/>
    </row>
    <row r="19" spans="1:10" x14ac:dyDescent="0.2">
      <c r="A19" s="38">
        <v>6</v>
      </c>
      <c r="B19" s="38" t="str">
        <f>Orçamento!B35</f>
        <v>ALVENARIA</v>
      </c>
      <c r="C19" s="40">
        <f>Orçamento!G41</f>
        <v>745.69999999999993</v>
      </c>
      <c r="D19" s="39">
        <f>C19/C27</f>
        <v>1.4623397985865682E-2</v>
      </c>
      <c r="E19" s="40">
        <f t="shared" si="1"/>
        <v>745.69999999999993</v>
      </c>
      <c r="F19" s="39">
        <v>1</v>
      </c>
      <c r="G19" s="40">
        <f>H19*C19</f>
        <v>0</v>
      </c>
      <c r="H19" s="39"/>
      <c r="I19" s="3">
        <f>E19+G19</f>
        <v>745.69999999999993</v>
      </c>
      <c r="J19" s="42">
        <f>I19/C19</f>
        <v>1</v>
      </c>
    </row>
    <row r="20" spans="1:10" x14ac:dyDescent="0.2">
      <c r="A20" s="38"/>
      <c r="B20" s="38"/>
      <c r="C20" s="38"/>
      <c r="D20" s="38"/>
      <c r="E20" s="40">
        <f t="shared" si="1"/>
        <v>0</v>
      </c>
      <c r="F20" s="38"/>
      <c r="G20" s="40"/>
      <c r="H20" s="38"/>
      <c r="I20" s="40"/>
      <c r="J20" s="38"/>
    </row>
    <row r="21" spans="1:10" x14ac:dyDescent="0.2">
      <c r="A21" s="38">
        <v>7</v>
      </c>
      <c r="B21" s="38" t="str">
        <f>Orçamento!B43</f>
        <v>REPARO PARTE DE MADEIRA DO TELHADO, PILARES E RUFOS</v>
      </c>
      <c r="C21" s="40">
        <f>Orçamento!G51</f>
        <v>29772.589999999997</v>
      </c>
      <c r="D21" s="39">
        <f>C21/C27</f>
        <v>0.58384931291404685</v>
      </c>
      <c r="E21" s="40">
        <f t="shared" si="1"/>
        <v>5954.518</v>
      </c>
      <c r="F21" s="39">
        <v>0.2</v>
      </c>
      <c r="G21" s="40">
        <f>H21*C21</f>
        <v>23818.072</v>
      </c>
      <c r="H21" s="39">
        <v>0.8</v>
      </c>
      <c r="I21" s="3">
        <f>E21+G21</f>
        <v>29772.59</v>
      </c>
      <c r="J21" s="42">
        <f>I21/C21</f>
        <v>1.0000000000000002</v>
      </c>
    </row>
    <row r="22" spans="1:10" x14ac:dyDescent="0.2">
      <c r="A22" s="38"/>
      <c r="B22" s="38"/>
      <c r="C22" s="38"/>
      <c r="D22" s="38"/>
      <c r="E22" s="40">
        <f t="shared" si="1"/>
        <v>0</v>
      </c>
      <c r="F22" s="39"/>
      <c r="G22" s="40"/>
      <c r="H22" s="38"/>
      <c r="I22" s="40"/>
      <c r="J22" s="38"/>
    </row>
    <row r="23" spans="1:10" x14ac:dyDescent="0.2">
      <c r="A23" s="38">
        <v>8</v>
      </c>
      <c r="B23" s="38" t="str">
        <f>Orçamento!B52</f>
        <v>FUNDAÇÕES</v>
      </c>
      <c r="C23" s="40">
        <f>Orçamento!G54</f>
        <v>270.75</v>
      </c>
      <c r="D23" s="39">
        <f>C23/C27</f>
        <v>5.3094877359167684E-3</v>
      </c>
      <c r="E23" s="40">
        <f t="shared" si="1"/>
        <v>0</v>
      </c>
      <c r="F23" s="39"/>
      <c r="G23" s="40">
        <f>H23*C23</f>
        <v>270.75</v>
      </c>
      <c r="H23" s="39">
        <v>1</v>
      </c>
      <c r="I23" s="3">
        <f>E23+G23</f>
        <v>270.75</v>
      </c>
      <c r="J23" s="42">
        <f>I23/C23</f>
        <v>1</v>
      </c>
    </row>
    <row r="24" spans="1:10" x14ac:dyDescent="0.2">
      <c r="A24" s="38"/>
      <c r="B24" s="38"/>
      <c r="C24" s="38"/>
      <c r="D24" s="38"/>
      <c r="E24" s="40">
        <f t="shared" si="1"/>
        <v>0</v>
      </c>
      <c r="F24" s="39"/>
      <c r="G24" s="40"/>
      <c r="H24" s="38"/>
      <c r="I24" s="40"/>
      <c r="J24" s="38"/>
    </row>
    <row r="25" spans="1:10" x14ac:dyDescent="0.2">
      <c r="A25" s="38">
        <v>9</v>
      </c>
      <c r="B25" s="38" t="str">
        <f>Orçamento!B55</f>
        <v>LIMPEZA FINAL DE OBRA</v>
      </c>
      <c r="C25" s="40">
        <f>Orçamento!G56</f>
        <v>543</v>
      </c>
      <c r="D25" s="39">
        <f>C25/C27</f>
        <v>1.0648390916353851E-2</v>
      </c>
      <c r="E25" s="40">
        <f t="shared" si="1"/>
        <v>0</v>
      </c>
      <c r="F25" s="39"/>
      <c r="G25" s="40">
        <f>H25*C25</f>
        <v>543</v>
      </c>
      <c r="H25" s="39">
        <v>1</v>
      </c>
      <c r="I25" s="3">
        <f>E25+G25</f>
        <v>543</v>
      </c>
      <c r="J25" s="42">
        <f>I25/C25</f>
        <v>1</v>
      </c>
    </row>
    <row r="26" spans="1:10" x14ac:dyDescent="0.2">
      <c r="A26" s="38"/>
      <c r="B26" s="38"/>
      <c r="C26" s="38"/>
      <c r="D26" s="38"/>
      <c r="E26" s="40"/>
      <c r="F26" s="39"/>
      <c r="G26" s="40"/>
      <c r="H26" s="38"/>
      <c r="I26" s="40"/>
      <c r="J26" s="38"/>
    </row>
    <row r="27" spans="1:10" s="6" customFormat="1" x14ac:dyDescent="0.2">
      <c r="A27" s="41"/>
      <c r="B27" s="41" t="s">
        <v>31</v>
      </c>
      <c r="C27" s="44">
        <f>SUM(C9:C25)</f>
        <v>50993.619999999995</v>
      </c>
      <c r="D27" s="45">
        <f>SUM(D25+D23+D21+D19+D17+D15+D13+D11+D9)</f>
        <v>1.0000000000000002</v>
      </c>
      <c r="E27" s="44"/>
      <c r="F27" s="41"/>
      <c r="G27" s="44"/>
      <c r="H27" s="41"/>
      <c r="I27" s="44">
        <f>SUM(I9:I25)</f>
        <v>50993.62</v>
      </c>
      <c r="J27" s="45">
        <f>I27/C27</f>
        <v>1.0000000000000002</v>
      </c>
    </row>
    <row r="28" spans="1:10" x14ac:dyDescent="0.2">
      <c r="A28" s="38"/>
      <c r="B28" s="38" t="s">
        <v>32</v>
      </c>
      <c r="C28" s="38"/>
      <c r="D28" s="38"/>
      <c r="E28" s="40">
        <f>SUM(E9:E27)</f>
        <v>26361.798000000003</v>
      </c>
      <c r="F28" s="39">
        <f>E28/C27</f>
        <v>0.51696267101649196</v>
      </c>
      <c r="G28" s="40">
        <f>SUM(G9:G27)</f>
        <v>24631.822</v>
      </c>
      <c r="H28" s="39">
        <f>G28/C27</f>
        <v>0.48303732898350815</v>
      </c>
      <c r="I28" s="38"/>
      <c r="J28" s="38"/>
    </row>
    <row r="29" spans="1:10" s="6" customFormat="1" x14ac:dyDescent="0.2">
      <c r="A29" s="41"/>
      <c r="B29" s="41" t="s">
        <v>33</v>
      </c>
      <c r="C29" s="41"/>
      <c r="D29" s="41"/>
      <c r="E29" s="44">
        <f>E28</f>
        <v>26361.798000000003</v>
      </c>
      <c r="F29" s="43">
        <f>F28</f>
        <v>0.51696267101649196</v>
      </c>
      <c r="G29" s="44">
        <f t="shared" ref="G29:H29" si="3">G28+E29</f>
        <v>50993.62</v>
      </c>
      <c r="H29" s="43">
        <f t="shared" si="3"/>
        <v>1</v>
      </c>
      <c r="I29" s="41"/>
      <c r="J29" s="41"/>
    </row>
  </sheetData>
  <mergeCells count="2">
    <mergeCell ref="A1:G1"/>
    <mergeCell ref="B3:E3"/>
  </mergeCells>
  <pageMargins left="0.51181102362204722" right="0.51181102362204722" top="2.3622047244094491" bottom="0.78740157480314965" header="0.31496062992125984" footer="0.31496062992125984"/>
  <pageSetup paperSize="9" scale="9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workbookViewId="0">
      <selection activeCell="C26" sqref="C26"/>
    </sheetView>
  </sheetViews>
  <sheetFormatPr defaultRowHeight="12.75" x14ac:dyDescent="0.2"/>
  <cols>
    <col min="1" max="1" width="8.5703125" customWidth="1"/>
    <col min="2" max="2" width="30" bestFit="1" customWidth="1"/>
    <col min="3" max="5" width="24.7109375" customWidth="1"/>
    <col min="6" max="6" width="13.140625" customWidth="1"/>
  </cols>
  <sheetData>
    <row r="1" spans="1:13" ht="15.75" x14ac:dyDescent="0.25">
      <c r="A1" s="132" t="s">
        <v>34</v>
      </c>
      <c r="B1" s="132"/>
      <c r="C1" s="132"/>
      <c r="D1" s="132"/>
      <c r="E1" s="132"/>
      <c r="F1" s="132"/>
    </row>
    <row r="2" spans="1:13" ht="39" customHeight="1" x14ac:dyDescent="0.25">
      <c r="A2" s="46"/>
      <c r="B2" s="46"/>
      <c r="C2" s="46"/>
      <c r="D2" s="46"/>
      <c r="E2" s="3"/>
    </row>
    <row r="3" spans="1:13" ht="12.75" customHeight="1" x14ac:dyDescent="0.2">
      <c r="A3" s="9" t="s">
        <v>3</v>
      </c>
      <c r="B3" s="133" t="s">
        <v>39</v>
      </c>
      <c r="C3" s="133"/>
      <c r="D3" s="133"/>
      <c r="E3" s="133"/>
      <c r="F3" s="11"/>
      <c r="G3" s="11"/>
      <c r="H3" s="16"/>
      <c r="I3" s="16"/>
      <c r="L3" s="37"/>
      <c r="M3" s="3"/>
    </row>
    <row r="4" spans="1:13" ht="22.5" x14ac:dyDescent="0.2">
      <c r="A4" s="9" t="s">
        <v>4</v>
      </c>
      <c r="B4" s="10" t="str">
        <f>Orçamento!B3</f>
        <v xml:space="preserve"> Rua: Botuvera s/n - Quintino Bocaiuva - Timbó - SC</v>
      </c>
      <c r="C4" s="9"/>
      <c r="D4" s="11" t="str">
        <f>Orçamento!D3</f>
        <v>DATA: MARÇO/2017</v>
      </c>
      <c r="E4" s="11"/>
      <c r="F4" s="13"/>
      <c r="G4" s="12"/>
      <c r="H4" s="16"/>
      <c r="I4" s="16"/>
      <c r="L4" s="37"/>
      <c r="M4" s="3"/>
    </row>
    <row r="6" spans="1:13" s="50" customFormat="1" x14ac:dyDescent="0.2">
      <c r="A6" s="134" t="s">
        <v>0</v>
      </c>
      <c r="B6" s="134" t="s">
        <v>23</v>
      </c>
      <c r="C6" s="134" t="s">
        <v>35</v>
      </c>
      <c r="D6" s="56" t="s">
        <v>36</v>
      </c>
      <c r="E6" s="134" t="s">
        <v>28</v>
      </c>
      <c r="F6" s="134"/>
    </row>
    <row r="7" spans="1:13" s="54" customFormat="1" x14ac:dyDescent="0.2">
      <c r="A7" s="134"/>
      <c r="B7" s="134"/>
      <c r="C7" s="134"/>
      <c r="D7" s="53" t="s">
        <v>37</v>
      </c>
      <c r="E7" s="134"/>
      <c r="F7" s="134"/>
    </row>
    <row r="8" spans="1:13" s="50" customFormat="1" x14ac:dyDescent="0.2">
      <c r="A8" s="51"/>
      <c r="B8" s="51"/>
      <c r="C8" s="52" t="s">
        <v>38</v>
      </c>
      <c r="D8" s="52" t="s">
        <v>30</v>
      </c>
      <c r="E8" s="51" t="s">
        <v>30</v>
      </c>
      <c r="F8" s="51" t="s">
        <v>25</v>
      </c>
    </row>
    <row r="9" spans="1:13" x14ac:dyDescent="0.2">
      <c r="A9" s="38">
        <v>1</v>
      </c>
      <c r="B9" s="38" t="str">
        <f>Orçamento!B6</f>
        <v>SERVIÇOS INICIAIS</v>
      </c>
      <c r="C9" s="40" t="e">
        <f>Orçamento!#REF!</f>
        <v>#REF!</v>
      </c>
      <c r="D9" s="40" t="e">
        <f>Orçamento!#REF!</f>
        <v>#REF!</v>
      </c>
      <c r="E9" s="3" t="e">
        <f>C9+D9</f>
        <v>#REF!</v>
      </c>
      <c r="F9" s="55" t="e">
        <f>E9/$E$26</f>
        <v>#REF!</v>
      </c>
    </row>
    <row r="10" spans="1:13" x14ac:dyDescent="0.2">
      <c r="A10" s="38"/>
      <c r="B10" s="38"/>
      <c r="C10" s="40"/>
      <c r="D10" s="40"/>
      <c r="E10" s="40"/>
      <c r="F10" s="38"/>
    </row>
    <row r="11" spans="1:13" x14ac:dyDescent="0.2">
      <c r="A11" s="38">
        <v>2</v>
      </c>
      <c r="B11" s="38" t="str">
        <f>Orçamento!B10</f>
        <v>FUNDAÇÕES</v>
      </c>
      <c r="C11" s="40" t="e">
        <f>Orçamento!#REF!</f>
        <v>#REF!</v>
      </c>
      <c r="D11" s="40" t="e">
        <f>Orçamento!#REF!</f>
        <v>#REF!</v>
      </c>
      <c r="E11" s="3" t="e">
        <f>C11+D11</f>
        <v>#REF!</v>
      </c>
      <c r="F11" s="55" t="e">
        <f>E11/$E$26</f>
        <v>#REF!</v>
      </c>
    </row>
    <row r="12" spans="1:13" x14ac:dyDescent="0.2">
      <c r="A12" s="38"/>
      <c r="B12" s="38"/>
      <c r="C12" s="40"/>
      <c r="D12" s="40"/>
      <c r="E12" s="40"/>
      <c r="F12" s="38"/>
    </row>
    <row r="13" spans="1:13" x14ac:dyDescent="0.2">
      <c r="A13" s="38">
        <v>3</v>
      </c>
      <c r="B13" s="38" t="str">
        <f>Orçamento!B17</f>
        <v>ESTRUTURA METALICA</v>
      </c>
      <c r="C13" s="40" t="e">
        <f>Orçamento!#REF!</f>
        <v>#REF!</v>
      </c>
      <c r="D13" s="40" t="e">
        <f>Orçamento!#REF!</f>
        <v>#REF!</v>
      </c>
      <c r="E13" s="3" t="e">
        <f>C13+D13</f>
        <v>#REF!</v>
      </c>
      <c r="F13" s="55" t="e">
        <f>E13/$E$26</f>
        <v>#REF!</v>
      </c>
    </row>
    <row r="14" spans="1:13" x14ac:dyDescent="0.2">
      <c r="A14" s="38"/>
      <c r="B14" s="38"/>
      <c r="C14" s="40"/>
      <c r="D14" s="40"/>
      <c r="E14" s="40"/>
      <c r="F14" s="38"/>
    </row>
    <row r="15" spans="1:13" x14ac:dyDescent="0.2">
      <c r="A15" s="38">
        <v>4</v>
      </c>
      <c r="B15" s="38" t="str">
        <f>Orçamento!B20</f>
        <v>TELHAS E ACESSÓRIOS</v>
      </c>
      <c r="C15" s="40" t="e">
        <f>Orçamento!#REF!</f>
        <v>#REF!</v>
      </c>
      <c r="D15" s="40" t="e">
        <f>Orçamento!#REF!</f>
        <v>#REF!</v>
      </c>
      <c r="E15" s="3" t="e">
        <f>C15+D15</f>
        <v>#REF!</v>
      </c>
      <c r="F15" s="55" t="e">
        <f>E15/$E$26</f>
        <v>#REF!</v>
      </c>
    </row>
    <row r="16" spans="1:13" x14ac:dyDescent="0.2">
      <c r="A16" s="38"/>
      <c r="B16" s="38"/>
      <c r="C16" s="40"/>
      <c r="D16" s="40"/>
      <c r="E16" s="40"/>
      <c r="F16" s="38"/>
    </row>
    <row r="17" spans="1:6" x14ac:dyDescent="0.2">
      <c r="A17" s="38">
        <v>5</v>
      </c>
      <c r="B17" s="38" t="str">
        <f>Orçamento!B31</f>
        <v>ÁGUAS PLUVIAIS</v>
      </c>
      <c r="C17" s="40" t="e">
        <f>Orçamento!#REF!</f>
        <v>#REF!</v>
      </c>
      <c r="D17" s="40" t="e">
        <f>Orçamento!#REF!</f>
        <v>#REF!</v>
      </c>
      <c r="E17" s="3" t="e">
        <f>C17+D17</f>
        <v>#REF!</v>
      </c>
      <c r="F17" s="55" t="e">
        <f>E17/$E$26</f>
        <v>#REF!</v>
      </c>
    </row>
    <row r="18" spans="1:6" x14ac:dyDescent="0.2">
      <c r="A18" s="38"/>
      <c r="B18" s="38"/>
      <c r="C18" s="40"/>
      <c r="D18" s="40"/>
      <c r="E18" s="40"/>
      <c r="F18" s="38"/>
    </row>
    <row r="19" spans="1:6" x14ac:dyDescent="0.2">
      <c r="A19" s="38">
        <v>6</v>
      </c>
      <c r="B19" s="38" t="str">
        <f>Orçamento!B35</f>
        <v>ALVENARIA</v>
      </c>
      <c r="C19" s="40" t="e">
        <f>Orçamento!#REF!</f>
        <v>#REF!</v>
      </c>
      <c r="D19" s="40" t="e">
        <f>Orçamento!#REF!</f>
        <v>#REF!</v>
      </c>
      <c r="E19" s="3" t="e">
        <f>C19+D19</f>
        <v>#REF!</v>
      </c>
      <c r="F19" s="55" t="e">
        <f>E19/$E$26</f>
        <v>#REF!</v>
      </c>
    </row>
    <row r="20" spans="1:6" x14ac:dyDescent="0.2">
      <c r="A20" s="38"/>
      <c r="B20" s="38"/>
      <c r="C20" s="40"/>
      <c r="D20" s="40"/>
      <c r="E20" s="40"/>
      <c r="F20" s="38"/>
    </row>
    <row r="21" spans="1:6" x14ac:dyDescent="0.2">
      <c r="A21" s="38">
        <v>7</v>
      </c>
      <c r="B21" s="38">
        <f>Orçamento!B42</f>
        <v>0</v>
      </c>
      <c r="C21" s="40" t="e">
        <f>Orçamento!#REF!</f>
        <v>#REF!</v>
      </c>
      <c r="D21" s="40" t="e">
        <f>Orçamento!#REF!</f>
        <v>#REF!</v>
      </c>
      <c r="E21" s="3" t="e">
        <f>C21+D21</f>
        <v>#REF!</v>
      </c>
      <c r="F21" s="55" t="e">
        <f>E21/$E$26</f>
        <v>#REF!</v>
      </c>
    </row>
    <row r="22" spans="1:6" x14ac:dyDescent="0.2">
      <c r="A22" s="38"/>
      <c r="B22" s="38"/>
      <c r="C22" s="40"/>
      <c r="D22" s="40"/>
      <c r="E22" s="40"/>
      <c r="F22" s="38"/>
    </row>
    <row r="23" spans="1:6" x14ac:dyDescent="0.2">
      <c r="A23" s="38">
        <v>8</v>
      </c>
      <c r="B23" s="38" t="str">
        <f>Orçamento!B52</f>
        <v>FUNDAÇÕES</v>
      </c>
      <c r="C23" s="40" t="e">
        <f>Orçamento!#REF!</f>
        <v>#REF!</v>
      </c>
      <c r="D23" s="40" t="e">
        <f>Orçamento!#REF!</f>
        <v>#REF!</v>
      </c>
      <c r="E23" s="3" t="e">
        <f>C23+D23</f>
        <v>#REF!</v>
      </c>
      <c r="F23" s="55" t="e">
        <f>E23/$E$26</f>
        <v>#REF!</v>
      </c>
    </row>
    <row r="24" spans="1:6" x14ac:dyDescent="0.2">
      <c r="A24" s="38"/>
      <c r="B24" s="38"/>
      <c r="C24" s="40"/>
      <c r="D24" s="40"/>
      <c r="E24" s="40"/>
      <c r="F24" s="38"/>
    </row>
    <row r="25" spans="1:6" x14ac:dyDescent="0.2">
      <c r="A25" s="38"/>
      <c r="B25" s="38"/>
      <c r="C25" s="40"/>
      <c r="D25" s="40"/>
      <c r="E25" s="40"/>
      <c r="F25" s="38"/>
    </row>
    <row r="26" spans="1:6" s="6" customFormat="1" x14ac:dyDescent="0.2">
      <c r="A26" s="41"/>
      <c r="B26" s="41" t="s">
        <v>31</v>
      </c>
      <c r="C26" s="44" t="e">
        <f>SUM(C9:C25)</f>
        <v>#REF!</v>
      </c>
      <c r="D26" s="44" t="e">
        <f>SUM(D9:D25)</f>
        <v>#REF!</v>
      </c>
      <c r="E26" s="44" t="e">
        <f>SUM(E9:E24)</f>
        <v>#REF!</v>
      </c>
      <c r="F26" s="41"/>
    </row>
  </sheetData>
  <mergeCells count="6">
    <mergeCell ref="E6:F7"/>
    <mergeCell ref="A1:F1"/>
    <mergeCell ref="A6:A7"/>
    <mergeCell ref="B6:B7"/>
    <mergeCell ref="C6:C7"/>
    <mergeCell ref="B3:E3"/>
  </mergeCells>
  <pageMargins left="0.51181102362204722" right="0.51181102362204722" top="2.3622047244094491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Orçamento</vt:lpstr>
      <vt:lpstr>Cronograma</vt:lpstr>
      <vt:lpstr>QCI</vt:lpstr>
      <vt:lpstr>Orçamento!Area_de_impressao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2017-03-16T13:44:59Z</cp:lastPrinted>
  <dcterms:created xsi:type="dcterms:W3CDTF">2001-12-06T19:05:24Z</dcterms:created>
  <dcterms:modified xsi:type="dcterms:W3CDTF">2017-03-22T11:07:38Z</dcterms:modified>
</cp:coreProperties>
</file>